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9450" activeTab="0"/>
  </bookViews>
  <sheets>
    <sheet name="所属データ" sheetId="1" r:id="rId1"/>
    <sheet name="男子" sheetId="2" r:id="rId2"/>
    <sheet name="女子" sheetId="3" r:id="rId3"/>
  </sheets>
  <definedNames>
    <definedName name="CRITERIA" localSheetId="0">'所属データ'!#REF!</definedName>
    <definedName name="EXTRACT" localSheetId="0">'所属データ'!#REF!</definedName>
    <definedName name="_xlnm.Print_Area" localSheetId="0">'所属データ'!$A$1:$J$28</definedName>
    <definedName name="_xlnm.Print_Area" localSheetId="2">'女子'!$A$1:$P$50</definedName>
    <definedName name="_xlnm.Print_Area" localSheetId="1">'男子'!$A$1:$P$50</definedName>
    <definedName name="男子種目">'男子'!$B$53:$B$69</definedName>
    <definedName name="男種目" localSheetId="2">'男子'!$B$55:$E$72</definedName>
  </definedNames>
  <calcPr fullCalcOnLoad="1"/>
</workbook>
</file>

<file path=xl/comments2.xml><?xml version="1.0" encoding="utf-8"?>
<comments xmlns="http://schemas.openxmlformats.org/spreadsheetml/2006/main">
  <authors>
    <author>takano</author>
    <author>熊本市陸上競技協会</author>
  </authors>
  <commentList>
    <comment ref="B6" authorId="0">
      <text>
        <r>
          <rPr>
            <sz val="9"/>
            <rFont val="ＭＳ Ｐゴシック"/>
            <family val="3"/>
          </rPr>
          <t>大学での”*-”は入力しないでください。　
  8-1234 の場合
　1234 と入力</t>
        </r>
      </text>
    </comment>
    <comment ref="F6" authorId="0">
      <text>
        <r>
          <rPr>
            <sz val="9"/>
            <rFont val="ＭＳ Ｐゴシック"/>
            <family val="3"/>
          </rPr>
          <t xml:space="preserve">大学等では個人の所属陸協を入力してください。
</t>
        </r>
      </text>
    </comment>
    <comment ref="M4" authorId="1">
      <text>
        <r>
          <rPr>
            <b/>
            <sz val="9"/>
            <rFont val="ＭＳ Ｐゴシック"/>
            <family val="3"/>
          </rPr>
          <t>最高記録を1/100秒まで入力
例）56秒2→5620</t>
        </r>
      </text>
    </comment>
    <comment ref="M5" authorId="1">
      <text>
        <r>
          <rPr>
            <b/>
            <sz val="9"/>
            <rFont val="ＭＳ Ｐゴシック"/>
            <family val="3"/>
          </rPr>
          <t>複数チームある場合は▼で
チーム名を選んでください</t>
        </r>
      </text>
    </comment>
  </commentList>
</comments>
</file>

<file path=xl/comments3.xml><?xml version="1.0" encoding="utf-8"?>
<comments xmlns="http://schemas.openxmlformats.org/spreadsheetml/2006/main">
  <authors>
    <author>takano</author>
    <author>熊本市陸上競技協会</author>
  </authors>
  <commentList>
    <comment ref="B6" authorId="0">
      <text>
        <r>
          <rPr>
            <sz val="9"/>
            <rFont val="ＭＳ Ｐゴシック"/>
            <family val="3"/>
          </rPr>
          <t>大学での”*-”は入力しないでください。　
  8-1234 の場合
　1234 と入力</t>
        </r>
      </text>
    </comment>
    <comment ref="F6" authorId="0">
      <text>
        <r>
          <rPr>
            <sz val="9"/>
            <rFont val="ＭＳ Ｐゴシック"/>
            <family val="3"/>
          </rPr>
          <t xml:space="preserve">大学等では個人の所属陸協を入力してください。
</t>
        </r>
      </text>
    </comment>
    <comment ref="M4" authorId="1">
      <text>
        <r>
          <rPr>
            <b/>
            <sz val="9"/>
            <rFont val="ＭＳ Ｐゴシック"/>
            <family val="3"/>
          </rPr>
          <t>最高記録を1/100秒まで入力
例）56秒2→5620</t>
        </r>
      </text>
    </comment>
    <comment ref="M5" authorId="1">
      <text>
        <r>
          <rPr>
            <b/>
            <sz val="9"/>
            <rFont val="ＭＳ Ｐゴシック"/>
            <family val="3"/>
          </rPr>
          <t>複数チームある場合は▼で
チーム名を選んでください</t>
        </r>
      </text>
    </comment>
  </commentList>
</comments>
</file>

<file path=xl/sharedStrings.xml><?xml version="1.0" encoding="utf-8"?>
<sst xmlns="http://schemas.openxmlformats.org/spreadsheetml/2006/main" count="392" uniqueCount="175">
  <si>
    <t>項　目</t>
  </si>
  <si>
    <t>金　額</t>
  </si>
  <si>
    <t>数　量（単価）</t>
  </si>
  <si>
    <t>DB</t>
  </si>
  <si>
    <t>N1</t>
  </si>
  <si>
    <t>N2</t>
  </si>
  <si>
    <t>TM</t>
  </si>
  <si>
    <t>S1</t>
  </si>
  <si>
    <t>S2</t>
  </si>
  <si>
    <t>S3</t>
  </si>
  <si>
    <t>S4</t>
  </si>
  <si>
    <t>S5</t>
  </si>
  <si>
    <t>S6</t>
  </si>
  <si>
    <t>○</t>
  </si>
  <si>
    <t>No</t>
  </si>
  <si>
    <t>TM</t>
  </si>
  <si>
    <t>S4</t>
  </si>
  <si>
    <t>S5</t>
  </si>
  <si>
    <t>S6</t>
  </si>
  <si>
    <t>氏  名</t>
  </si>
  <si>
    <t>No</t>
  </si>
  <si>
    <t>姓と名の間にｽﾍﾟｰｽ</t>
  </si>
  <si>
    <t>合　　　計</t>
  </si>
  <si>
    <t>学年</t>
  </si>
  <si>
    <t>○</t>
  </si>
  <si>
    <t>種目名</t>
  </si>
  <si>
    <t>最高記録</t>
  </si>
  <si>
    <t>S1</t>
  </si>
  <si>
    <t>S2</t>
  </si>
  <si>
    <t>S3</t>
  </si>
  <si>
    <t>DB</t>
  </si>
  <si>
    <t>N1</t>
  </si>
  <si>
    <t>N2</t>
  </si>
  <si>
    <t>登録番号</t>
  </si>
  <si>
    <t>男子種目</t>
  </si>
  <si>
    <t>種目１</t>
  </si>
  <si>
    <t>女子種目</t>
  </si>
  <si>
    <t>登記登録関係費</t>
  </si>
  <si>
    <t>参加料</t>
  </si>
  <si>
    <t>内　　　訳</t>
  </si>
  <si>
    <t>　　各氏名を入力してください。（全角漢字）　</t>
  </si>
  <si>
    <t>監督名：</t>
  </si>
  <si>
    <t>所属名(略称)：</t>
  </si>
  <si>
    <t>所属長名：</t>
  </si>
  <si>
    <t>リレー参加料</t>
  </si>
  <si>
    <t>中学</t>
  </si>
  <si>
    <t>入力時の注意点</t>
  </si>
  <si>
    <t>・登録番号は大会当日のナンバーカードと一致すること。他の選手と重複しないようにしてください。</t>
  </si>
  <si>
    <t>・種目はリストから選択します。間違いがないようにしてください。</t>
  </si>
  <si>
    <t>申込方法</t>
  </si>
  <si>
    <t>・本ファイルをメールに添付し、下記アドレスに送信してください。</t>
  </si>
  <si>
    <t>所属種別：</t>
  </si>
  <si>
    <t>※所属種別で参加料の算出をします。</t>
  </si>
  <si>
    <t>一般</t>
  </si>
  <si>
    <t>種目２</t>
  </si>
  <si>
    <t>種目３</t>
  </si>
  <si>
    <t>高校</t>
  </si>
  <si>
    <t>登録陸協：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</si>
  <si>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</si>
  <si>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</si>
  <si>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</si>
  <si>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</si>
  <si>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</si>
  <si>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</si>
  <si>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</si>
  <si>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</si>
  <si>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</si>
  <si>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</si>
  <si>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</si>
  <si>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</si>
  <si>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</si>
  <si>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</si>
  <si>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</si>
  <si>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</si>
  <si>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</si>
  <si>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</si>
  <si>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</si>
  <si>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</si>
  <si>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</si>
  <si>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</si>
  <si>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</si>
  <si>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</si>
  <si>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</si>
  <si>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</si>
  <si>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</si>
  <si>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</si>
  <si>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</si>
  <si>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</si>
  <si>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</si>
  <si>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</si>
  <si>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</si>
  <si>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</si>
  <si>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</si>
  <si>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</si>
  <si>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</si>
  <si>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</si>
  <si>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</si>
  <si>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</si>
  <si>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</si>
  <si>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</si>
  <si>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大　分</t>
  </si>
  <si>
    <t>熊　本</t>
  </si>
  <si>
    <t>宮　崎</t>
  </si>
  <si>
    <t>鹿児島</t>
  </si>
  <si>
    <t>沖　縄</t>
  </si>
  <si>
    <t>登録陸協</t>
  </si>
  <si>
    <t>登録陸協</t>
  </si>
  <si>
    <t xml:space="preserve">  ※メール申込とは、メールに本ファイルを添付して送信することです。お使いのメールソフトの使用方法をよく
　　お読みになって送信してください。メールの本文には発信者（学校名、担当者連絡先）を入力してください。
　　申込メール確認後、発信されたアドレスへ返信メールを送信します。（ファイル確認に１日程かかります）
　</t>
  </si>
  <si>
    <t>・氏名（全角）、学年（半角）を正しく入力してください。</t>
  </si>
  <si>
    <t>・最高記録（未公認可）がある場合は必ず入力してください。未入力は最低記録としてプログラム編成されます。（コンピュータによる編成作業の為）</t>
  </si>
  <si>
    <t>・リレーは種別を選択して○を入力してください。（１列に１チーム入力）</t>
  </si>
  <si>
    <t>400mR</t>
  </si>
  <si>
    <t>A</t>
  </si>
  <si>
    <t>B</t>
  </si>
  <si>
    <t>C</t>
  </si>
  <si>
    <t>D</t>
  </si>
  <si>
    <t>E</t>
  </si>
  <si>
    <t>F</t>
  </si>
  <si>
    <t>G</t>
  </si>
  <si>
    <t>H</t>
  </si>
  <si>
    <t>I</t>
  </si>
  <si>
    <t>400mR</t>
  </si>
  <si>
    <t>小学</t>
  </si>
  <si>
    <t>一般・大学</t>
  </si>
  <si>
    <t>小１００ｍ</t>
  </si>
  <si>
    <t>小８００ｍ</t>
  </si>
  <si>
    <t>小走幅跳</t>
  </si>
  <si>
    <t xml:space="preserve"> ---</t>
  </si>
  <si>
    <t xml:space="preserve"> ---</t>
  </si>
  <si>
    <t>中１００ｍ</t>
  </si>
  <si>
    <t>中４００ｍ</t>
  </si>
  <si>
    <t>中１５００ｍ</t>
  </si>
  <si>
    <t>中走高跳</t>
  </si>
  <si>
    <t>中走幅跳</t>
  </si>
  <si>
    <t>中砲丸投</t>
  </si>
  <si>
    <t>高１００ｍ</t>
  </si>
  <si>
    <t>高４００ｍ</t>
  </si>
  <si>
    <t>高１５００ｍ</t>
  </si>
  <si>
    <t>高走高跳</t>
  </si>
  <si>
    <t>高走幅跳</t>
  </si>
  <si>
    <t>高砲丸投</t>
  </si>
  <si>
    <t>１００ｍ</t>
  </si>
  <si>
    <t>２００ｍ</t>
  </si>
  <si>
    <t>４００ｍ</t>
  </si>
  <si>
    <t>１５００ｍ</t>
  </si>
  <si>
    <t>３０００ｍ</t>
  </si>
  <si>
    <t>走高跳</t>
  </si>
  <si>
    <t>走幅跳</t>
  </si>
  <si>
    <t>三段跳</t>
  </si>
  <si>
    <t>砲丸投</t>
  </si>
  <si>
    <t>高８００ｍ</t>
  </si>
  <si>
    <t>中８００ｍ</t>
  </si>
  <si>
    <t xml:space="preserve"> ---</t>
  </si>
  <si>
    <t>熊本市陸上競技選手権大会</t>
  </si>
  <si>
    <t>高三段跳</t>
  </si>
  <si>
    <t>ﾌﾘｶﾞﾅ（半角）</t>
  </si>
  <si>
    <t>高三段跳</t>
  </si>
  <si>
    <t>振込名義：</t>
  </si>
  <si>
    <t>振込者tel(携帯)</t>
  </si>
  <si>
    <t>※所属名は、全角6文字以内　半角ｶﾅ12文字以内で入力して下さい。</t>
  </si>
  <si>
    <t>※種別の選択を必ず行って下さい。</t>
  </si>
  <si>
    <t>監督tel(携帯)</t>
  </si>
  <si>
    <t>　　　学校の場合、略称末尾に中・高・大をつけてください（例：○水前寺中　×水前寺中学校）</t>
  </si>
  <si>
    <t>中２００ｍ</t>
  </si>
  <si>
    <t>中１００ｍH</t>
  </si>
  <si>
    <t>高２００ｍ</t>
  </si>
  <si>
    <t>中３０００ｍ</t>
  </si>
  <si>
    <t>高３０００ｍ</t>
  </si>
  <si>
    <t>高５０００ｍ</t>
  </si>
  <si>
    <t>５０００ｍ</t>
  </si>
  <si>
    <t>中１1０ｍH</t>
  </si>
  <si>
    <t xml:space="preserve">第３７回(平成３０年度)熊本市陸上競技選手権大会
県民体育祭第１次予選会
</t>
  </si>
  <si>
    <t>メールアドレス：  wccym574@yahoo.co.jp   申込担当者　岡部　宛て　　　　　
　    申込期限：　平成３０年４月２９日（祝・日）１２：００まで</t>
  </si>
  <si>
    <t>Ｈ３０
男 子</t>
  </si>
  <si>
    <t>Ｈ３０
女 子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</si>
</sst>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#&quot;:&quot;##&quot;.&quot;##"/>
    <numFmt numFmtId="178" formatCode="[&gt;9999]##&quot;:&quot;##&quot;.&quot;##;##&quot;.&quot;##"/>
    <numFmt numFmtId="179" formatCode="0;;&quot;&quot;"/>
    <numFmt numFmtId="180" formatCode="&quot;男&quot;\ ##\ &quot;名&quot;"/>
    <numFmt numFmtId="181" formatCode="&quot;男&quot;\ ##&quot;名&quot;"/>
    <numFmt numFmtId="182" formatCode="&quot;女&quot;\ ##&quot;名&quot;"/>
    <numFmt numFmtId="183" formatCode="&quot;女&quot;\ 0&quot;名&quot;"/>
    <numFmt numFmtId="184" formatCode="&quot;男&quot;\ 0&quot;名&quot;"/>
    <numFmt numFmtId="185" formatCode="&quot;男&quot;\ 0"/>
    <numFmt numFmtId="186" formatCode="&quot;女&quot;\ 0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ゴシック"/>
      <family val="3"/>
    </font>
    <font>
      <sz val="9"/>
      <name val="ＭＳ Ｐ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1"/>
      <color indexed="10"/>
      <name val="ＭＳ Ｐゴシック"/>
      <family val="3"/>
    </font>
    <font>
      <b/>
      <sz val="14"/>
      <name val="ＭＳ 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10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30"/>
      </left>
      <right style="thin">
        <color indexed="30"/>
      </right>
      <top>
        <color indexed="63"/>
      </top>
      <bottom style="thin">
        <color indexed="30"/>
      </bottom>
    </border>
    <border>
      <left style="thin">
        <color indexed="30"/>
      </left>
      <right style="thin">
        <color indexed="30"/>
      </right>
      <top style="medium">
        <color indexed="30"/>
      </top>
      <bottom>
        <color indexed="63"/>
      </bottom>
    </border>
    <border>
      <left style="thin">
        <color indexed="30"/>
      </left>
      <right style="dotted">
        <color indexed="30"/>
      </right>
      <top style="thin">
        <color indexed="30"/>
      </top>
      <bottom style="medium">
        <color indexed="30"/>
      </bottom>
    </border>
    <border>
      <left style="dotted">
        <color indexed="30"/>
      </left>
      <right style="thin">
        <color indexed="30"/>
      </right>
      <top style="thin">
        <color indexed="30"/>
      </top>
      <bottom style="medium">
        <color indexed="30"/>
      </bottom>
    </border>
    <border>
      <left style="thin">
        <color indexed="30"/>
      </left>
      <right style="dotted">
        <color indexed="30"/>
      </right>
      <top>
        <color indexed="63"/>
      </top>
      <bottom style="thin">
        <color indexed="30"/>
      </bottom>
    </border>
    <border>
      <left style="dotted">
        <color indexed="30"/>
      </left>
      <right style="thin">
        <color indexed="30"/>
      </right>
      <top>
        <color indexed="63"/>
      </top>
      <bottom style="thin">
        <color indexed="30"/>
      </bottom>
    </border>
    <border>
      <left style="thin">
        <color indexed="30"/>
      </left>
      <right style="thin">
        <color indexed="30"/>
      </right>
      <top style="thin">
        <color indexed="30"/>
      </top>
      <bottom style="medium">
        <color indexed="30"/>
      </bottom>
    </border>
    <border>
      <left style="thin">
        <color indexed="30"/>
      </left>
      <right style="thin">
        <color indexed="30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dotted">
        <color indexed="53"/>
      </right>
      <top style="thin">
        <color indexed="53"/>
      </top>
      <bottom style="medium">
        <color indexed="53"/>
      </bottom>
    </border>
    <border>
      <left style="dotted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 style="dotted">
        <color indexed="53"/>
      </right>
      <top style="medium">
        <color indexed="53"/>
      </top>
      <bottom style="thin">
        <color indexed="53"/>
      </bottom>
    </border>
    <border>
      <left style="dotted">
        <color indexed="53"/>
      </left>
      <right style="thin">
        <color indexed="53"/>
      </right>
      <top style="medium">
        <color indexed="53"/>
      </top>
      <bottom style="thin">
        <color indexed="53"/>
      </bottom>
    </border>
    <border>
      <left style="thin">
        <color indexed="53"/>
      </left>
      <right style="dotted">
        <color indexed="53"/>
      </right>
      <top style="thin">
        <color indexed="53"/>
      </top>
      <bottom style="thin">
        <color indexed="53"/>
      </bottom>
    </border>
    <border>
      <left style="dotted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medium">
        <color indexed="30"/>
      </left>
      <right style="thin">
        <color indexed="30"/>
      </right>
      <top>
        <color indexed="63"/>
      </top>
      <bottom style="thin">
        <color indexed="30"/>
      </bottom>
    </border>
    <border>
      <left style="medium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medium">
        <color indexed="30"/>
      </left>
      <right style="thin">
        <color indexed="30"/>
      </right>
      <top style="thin">
        <color indexed="30"/>
      </top>
      <bottom style="medium">
        <color indexed="30"/>
      </bottom>
    </border>
    <border>
      <left style="medium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medium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medium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tted">
        <color indexed="30"/>
      </left>
      <right>
        <color indexed="63"/>
      </right>
      <top style="thin">
        <color indexed="30"/>
      </top>
      <bottom style="medium">
        <color indexed="30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>
        <color indexed="63"/>
      </left>
      <right style="medium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30"/>
      </left>
      <right>
        <color indexed="63"/>
      </right>
      <top>
        <color indexed="63"/>
      </top>
      <bottom style="thin">
        <color indexed="30"/>
      </bottom>
    </border>
    <border>
      <left style="thin">
        <color indexed="30"/>
      </left>
      <right>
        <color indexed="63"/>
      </right>
      <top style="thin">
        <color indexed="30"/>
      </top>
      <bottom style="medium">
        <color indexed="30"/>
      </bottom>
    </border>
    <border>
      <left>
        <color indexed="63"/>
      </left>
      <right style="medium">
        <color indexed="30"/>
      </right>
      <top>
        <color indexed="63"/>
      </top>
      <bottom style="thin">
        <color indexed="30"/>
      </bottom>
    </border>
    <border>
      <left>
        <color indexed="63"/>
      </left>
      <right style="medium">
        <color indexed="30"/>
      </right>
      <top style="thin">
        <color indexed="30"/>
      </top>
      <bottom style="medium">
        <color indexed="30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 style="thin">
        <color indexed="53"/>
      </bottom>
    </border>
    <border>
      <left>
        <color indexed="63"/>
      </left>
      <right style="medium">
        <color indexed="5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 style="medium">
        <color indexed="53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53"/>
      </top>
      <bottom style="medium">
        <color indexed="53"/>
      </bottom>
    </border>
    <border>
      <left>
        <color indexed="63"/>
      </left>
      <right style="double"/>
      <top>
        <color indexed="63"/>
      </top>
      <bottom style="thin"/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30"/>
      </left>
      <right style="medium">
        <color indexed="30"/>
      </right>
      <top style="thin">
        <color indexed="30"/>
      </top>
      <bottom style="thin">
        <color indexed="30"/>
      </bottom>
    </border>
    <border>
      <left style="thin">
        <color indexed="30"/>
      </left>
      <right style="medium">
        <color indexed="30"/>
      </right>
      <top style="thin">
        <color indexed="30"/>
      </top>
      <bottom style="medium">
        <color indexed="30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30"/>
      </left>
      <right>
        <color indexed="63"/>
      </right>
      <top style="medium">
        <color indexed="30"/>
      </top>
      <bottom>
        <color indexed="63"/>
      </bottom>
    </border>
    <border>
      <left>
        <color indexed="63"/>
      </left>
      <right style="medium">
        <color indexed="30"/>
      </right>
      <top style="medium">
        <color indexed="30"/>
      </top>
      <bottom>
        <color indexed="63"/>
      </bottom>
    </border>
    <border>
      <left style="medium">
        <color indexed="30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medium">
        <color indexed="30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>
        <color indexed="30"/>
      </left>
      <right>
        <color indexed="63"/>
      </right>
      <top>
        <color indexed="63"/>
      </top>
      <bottom>
        <color indexed="63"/>
      </bottom>
    </border>
    <border>
      <left style="thin">
        <color indexed="30"/>
      </left>
      <right style="thin">
        <color indexed="30"/>
      </right>
      <top style="medium">
        <color indexed="30"/>
      </top>
      <bottom style="thin">
        <color indexed="30"/>
      </bottom>
    </border>
    <border>
      <left style="medium">
        <color indexed="30"/>
      </left>
      <right>
        <color indexed="63"/>
      </right>
      <top style="medium">
        <color indexed="30"/>
      </top>
      <bottom style="thin">
        <color indexed="30"/>
      </bottom>
    </border>
    <border>
      <left>
        <color indexed="63"/>
      </left>
      <right>
        <color indexed="63"/>
      </right>
      <top style="medium">
        <color indexed="30"/>
      </top>
      <bottom style="thin">
        <color indexed="30"/>
      </bottom>
    </border>
    <border>
      <left>
        <color indexed="63"/>
      </left>
      <right style="medium">
        <color indexed="30"/>
      </right>
      <top style="medium">
        <color indexed="30"/>
      </top>
      <bottom style="thin">
        <color indexed="30"/>
      </bottom>
    </border>
    <border>
      <left style="medium">
        <color indexed="30"/>
      </left>
      <right style="thin">
        <color indexed="30"/>
      </right>
      <top style="medium">
        <color indexed="30"/>
      </top>
      <bottom style="thin">
        <color indexed="30"/>
      </bottom>
    </border>
    <border>
      <left style="thin">
        <color indexed="10"/>
      </left>
      <right style="thin">
        <color indexed="10"/>
      </right>
      <top style="medium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medium">
        <color indexed="10"/>
      </bottom>
    </border>
    <border>
      <left style="thin">
        <color indexed="53"/>
      </left>
      <right style="thin">
        <color indexed="30"/>
      </right>
      <top style="medium">
        <color indexed="53"/>
      </top>
      <bottom style="thin">
        <color indexed="53"/>
      </bottom>
    </border>
    <border>
      <left style="thin">
        <color indexed="30"/>
      </left>
      <right style="thin">
        <color indexed="53"/>
      </right>
      <top style="medium">
        <color indexed="53"/>
      </top>
      <bottom style="thin">
        <color indexed="53"/>
      </bottom>
    </border>
    <border>
      <left style="medium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 style="medium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medium">
        <color indexed="53"/>
      </right>
      <top style="medium">
        <color indexed="53"/>
      </top>
      <bottom>
        <color indexed="63"/>
      </bottom>
    </border>
    <border>
      <left style="medium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medium">
        <color indexed="53"/>
      </right>
      <top>
        <color indexed="63"/>
      </top>
      <bottom style="medium">
        <color indexed="53"/>
      </bottom>
    </border>
    <border>
      <left style="medium">
        <color indexed="53"/>
      </left>
      <right style="thin">
        <color indexed="53"/>
      </right>
      <top style="medium">
        <color indexed="53"/>
      </top>
      <bottom style="thin">
        <color indexed="30"/>
      </bottom>
    </border>
    <border>
      <left style="medium">
        <color indexed="53"/>
      </left>
      <right style="thin">
        <color indexed="53"/>
      </right>
      <top style="thin">
        <color indexed="30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 style="thin">
        <color indexed="30"/>
      </bottom>
    </border>
    <border>
      <left style="thin">
        <color indexed="53"/>
      </left>
      <right style="thin">
        <color indexed="53"/>
      </right>
      <top style="thin">
        <color indexed="30"/>
      </top>
      <bottom style="medium">
        <color indexed="53"/>
      </bottom>
    </border>
    <border>
      <left style="medium">
        <color indexed="53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15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center"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 horizontal="right" vertical="center"/>
    </xf>
    <xf numFmtId="0" fontId="0" fillId="34" borderId="13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horizontal="right" vertical="top"/>
    </xf>
    <xf numFmtId="0" fontId="0" fillId="34" borderId="0" xfId="0" applyFill="1" applyBorder="1" applyAlignment="1">
      <alignment vertical="top"/>
    </xf>
    <xf numFmtId="0" fontId="0" fillId="34" borderId="14" xfId="0" applyFill="1" applyBorder="1" applyAlignment="1">
      <alignment horizontal="right" vertical="top"/>
    </xf>
    <xf numFmtId="0" fontId="0" fillId="34" borderId="14" xfId="0" applyFill="1" applyBorder="1" applyAlignment="1">
      <alignment vertical="top"/>
    </xf>
    <xf numFmtId="0" fontId="0" fillId="34" borderId="15" xfId="0" applyFill="1" applyBorder="1" applyAlignment="1">
      <alignment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49" fontId="0" fillId="0" borderId="0" xfId="0" applyNumberFormat="1" applyAlignment="1">
      <alignment vertical="center"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 quotePrefix="1">
      <alignment/>
    </xf>
    <xf numFmtId="0" fontId="0" fillId="34" borderId="16" xfId="0" applyFill="1" applyBorder="1" applyAlignment="1">
      <alignment vertical="center"/>
    </xf>
    <xf numFmtId="0" fontId="0" fillId="34" borderId="17" xfId="0" applyFill="1" applyBorder="1" applyAlignment="1">
      <alignment/>
    </xf>
    <xf numFmtId="0" fontId="0" fillId="34" borderId="17" xfId="0" applyFill="1" applyBorder="1" applyAlignment="1">
      <alignment horizontal="right" vertical="top"/>
    </xf>
    <xf numFmtId="0" fontId="0" fillId="34" borderId="17" xfId="0" applyFill="1" applyBorder="1" applyAlignment="1">
      <alignment vertical="top"/>
    </xf>
    <xf numFmtId="58" fontId="0" fillId="0" borderId="0" xfId="0" applyNumberFormat="1" applyFill="1" applyBorder="1" applyAlignment="1">
      <alignment horizontal="center" vertical="center" shrinkToFit="1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8" xfId="0" applyFill="1" applyBorder="1" applyAlignment="1" applyProtection="1">
      <alignment vertical="center"/>
      <protection locked="0"/>
    </xf>
    <xf numFmtId="0" fontId="0" fillId="35" borderId="19" xfId="0" applyFill="1" applyBorder="1" applyAlignment="1">
      <alignment horizontal="center" vertical="center"/>
    </xf>
    <xf numFmtId="0" fontId="3" fillId="35" borderId="20" xfId="0" applyFont="1" applyFill="1" applyBorder="1" applyAlignment="1">
      <alignment horizontal="center" vertical="center"/>
    </xf>
    <xf numFmtId="0" fontId="3" fillId="35" borderId="21" xfId="0" applyFont="1" applyFill="1" applyBorder="1" applyAlignment="1">
      <alignment horizontal="center" vertical="center" shrinkToFit="1"/>
    </xf>
    <xf numFmtId="0" fontId="0" fillId="0" borderId="22" xfId="0" applyFill="1" applyBorder="1" applyAlignment="1" applyProtection="1">
      <alignment horizontal="center" vertical="center" shrinkToFit="1"/>
      <protection locked="0"/>
    </xf>
    <xf numFmtId="0" fontId="0" fillId="0" borderId="20" xfId="0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>
      <alignment horizontal="left" vertical="center" wrapText="1" shrinkToFit="1"/>
    </xf>
    <xf numFmtId="0" fontId="0" fillId="0" borderId="0" xfId="0" applyFill="1" applyAlignment="1">
      <alignment vertical="top"/>
    </xf>
    <xf numFmtId="178" fontId="10" fillId="0" borderId="23" xfId="0" applyNumberFormat="1" applyFont="1" applyFill="1" applyBorder="1" applyAlignment="1" applyProtection="1">
      <alignment horizontal="right" vertical="center" shrinkToFit="1"/>
      <protection locked="0"/>
    </xf>
    <xf numFmtId="178" fontId="10" fillId="0" borderId="21" xfId="0" applyNumberFormat="1" applyFont="1" applyFill="1" applyBorder="1" applyAlignment="1" applyProtection="1">
      <alignment horizontal="right" vertical="center" shrinkToFit="1"/>
      <protection locked="0"/>
    </xf>
    <xf numFmtId="57" fontId="0" fillId="0" borderId="0" xfId="0" applyNumberFormat="1" applyFill="1" applyBorder="1" applyAlignment="1">
      <alignment vertical="center"/>
    </xf>
    <xf numFmtId="0" fontId="0" fillId="0" borderId="24" xfId="0" applyFill="1" applyBorder="1" applyAlignment="1" applyProtection="1">
      <alignment vertical="center"/>
      <protection locked="0"/>
    </xf>
    <xf numFmtId="0" fontId="0" fillId="35" borderId="25" xfId="0" applyFill="1" applyBorder="1" applyAlignment="1">
      <alignment horizontal="center" vertical="center" shrinkToFit="1"/>
    </xf>
    <xf numFmtId="0" fontId="0" fillId="33" borderId="26" xfId="0" applyFill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/>
    </xf>
    <xf numFmtId="5" fontId="7" fillId="33" borderId="26" xfId="0" applyNumberFormat="1" applyFont="1" applyFill="1" applyBorder="1" applyAlignment="1">
      <alignment horizontal="right" vertical="center"/>
    </xf>
    <xf numFmtId="0" fontId="7" fillId="33" borderId="27" xfId="0" applyFont="1" applyFill="1" applyBorder="1" applyAlignment="1">
      <alignment horizontal="center" vertical="center"/>
    </xf>
    <xf numFmtId="5" fontId="7" fillId="33" borderId="27" xfId="0" applyNumberFormat="1" applyFont="1" applyFill="1" applyBorder="1" applyAlignment="1">
      <alignment horizontal="right" vertical="center"/>
    </xf>
    <xf numFmtId="0" fontId="7" fillId="33" borderId="28" xfId="0" applyFont="1" applyFill="1" applyBorder="1" applyAlignment="1">
      <alignment horizontal="center" vertical="center"/>
    </xf>
    <xf numFmtId="5" fontId="7" fillId="33" borderId="28" xfId="0" applyNumberFormat="1" applyFont="1" applyFill="1" applyBorder="1" applyAlignment="1">
      <alignment horizontal="right" vertical="center"/>
    </xf>
    <xf numFmtId="0" fontId="0" fillId="34" borderId="29" xfId="0" applyFill="1" applyBorder="1" applyAlignment="1">
      <alignment horizontal="center" vertical="center"/>
    </xf>
    <xf numFmtId="0" fontId="0" fillId="34" borderId="30" xfId="0" applyFill="1" applyBorder="1" applyAlignment="1">
      <alignment horizontal="center" vertical="center" shrinkToFit="1"/>
    </xf>
    <xf numFmtId="0" fontId="3" fillId="34" borderId="31" xfId="0" applyFont="1" applyFill="1" applyBorder="1" applyAlignment="1">
      <alignment horizontal="center" vertical="center"/>
    </xf>
    <xf numFmtId="0" fontId="3" fillId="34" borderId="32" xfId="0" applyFont="1" applyFill="1" applyBorder="1" applyAlignment="1">
      <alignment horizontal="center" vertical="center" shrinkToFit="1"/>
    </xf>
    <xf numFmtId="0" fontId="0" fillId="0" borderId="29" xfId="0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33" xfId="0" applyFill="1" applyBorder="1" applyAlignment="1" applyProtection="1">
      <alignment vertical="center"/>
      <protection locked="0"/>
    </xf>
    <xf numFmtId="0" fontId="0" fillId="0" borderId="34" xfId="0" applyFill="1" applyBorder="1" applyAlignment="1" applyProtection="1">
      <alignment horizontal="center" vertical="center" shrinkToFit="1"/>
      <protection locked="0"/>
    </xf>
    <xf numFmtId="178" fontId="10" fillId="0" borderId="35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36" xfId="0" applyFill="1" applyBorder="1" applyAlignment="1" applyProtection="1">
      <alignment horizontal="center" vertical="center" shrinkToFit="1"/>
      <protection locked="0"/>
    </xf>
    <xf numFmtId="178" fontId="10" fillId="0" borderId="37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31" xfId="0" applyFill="1" applyBorder="1" applyAlignment="1" applyProtection="1">
      <alignment horizontal="center" vertical="center" shrinkToFit="1"/>
      <protection locked="0"/>
    </xf>
    <xf numFmtId="178" fontId="10" fillId="0" borderId="32" xfId="0" applyNumberFormat="1" applyFont="1" applyFill="1" applyBorder="1" applyAlignment="1" applyProtection="1">
      <alignment horizontal="right" vertical="center" shrinkToFit="1"/>
      <protection locked="0"/>
    </xf>
    <xf numFmtId="0" fontId="0" fillId="33" borderId="27" xfId="0" applyFill="1" applyBorder="1" applyAlignment="1">
      <alignment horizontal="center" vertical="center"/>
    </xf>
    <xf numFmtId="0" fontId="0" fillId="0" borderId="18" xfId="0" applyFont="1" applyFill="1" applyBorder="1" applyAlignment="1" applyProtection="1">
      <alignment vertical="center" shrinkToFit="1"/>
      <protection locked="0"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0" fillId="0" borderId="24" xfId="0" applyFont="1" applyFill="1" applyBorder="1" applyAlignment="1" applyProtection="1">
      <alignment vertical="center" shrinkToFit="1"/>
      <protection locked="0"/>
    </xf>
    <xf numFmtId="0" fontId="0" fillId="0" borderId="24" xfId="0" applyFont="1" applyFill="1" applyBorder="1" applyAlignment="1" applyProtection="1">
      <alignment horizontal="center" vertical="center"/>
      <protection locked="0"/>
    </xf>
    <xf numFmtId="0" fontId="0" fillId="0" borderId="29" xfId="0" applyFont="1" applyFill="1" applyBorder="1" applyAlignment="1" applyProtection="1">
      <alignment vertical="center" shrinkToFit="1"/>
      <protection locked="0"/>
    </xf>
    <xf numFmtId="0" fontId="0" fillId="0" borderId="29" xfId="0" applyFont="1" applyFill="1" applyBorder="1" applyAlignment="1" applyProtection="1">
      <alignment horizontal="center" vertical="center"/>
      <protection locked="0"/>
    </xf>
    <xf numFmtId="0" fontId="0" fillId="0" borderId="33" xfId="0" applyFont="1" applyFill="1" applyBorder="1" applyAlignment="1" applyProtection="1">
      <alignment vertical="center" shrinkToFit="1"/>
      <protection locked="0"/>
    </xf>
    <xf numFmtId="0" fontId="0" fillId="0" borderId="33" xfId="0" applyFont="1" applyFill="1" applyBorder="1" applyAlignment="1" applyProtection="1">
      <alignment horizontal="center" vertical="center"/>
      <protection locked="0"/>
    </xf>
    <xf numFmtId="0" fontId="0" fillId="0" borderId="30" xfId="0" applyFont="1" applyFill="1" applyBorder="1" applyAlignment="1" applyProtection="1">
      <alignment vertical="center" shrinkToFit="1"/>
      <protection locked="0"/>
    </xf>
    <xf numFmtId="0" fontId="0" fillId="0" borderId="30" xfId="0" applyFont="1" applyFill="1" applyBorder="1" applyAlignment="1" applyProtection="1">
      <alignment horizontal="center" vertical="center"/>
      <protection locked="0"/>
    </xf>
    <xf numFmtId="0" fontId="0" fillId="33" borderId="28" xfId="0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178" fontId="0" fillId="0" borderId="0" xfId="0" applyNumberFormat="1" applyAlignment="1">
      <alignment vertical="center"/>
    </xf>
    <xf numFmtId="0" fontId="0" fillId="34" borderId="14" xfId="0" applyFill="1" applyBorder="1" applyAlignment="1">
      <alignment/>
    </xf>
    <xf numFmtId="0" fontId="0" fillId="33" borderId="0" xfId="0" applyFill="1" applyAlignment="1">
      <alignment horizontal="left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right" vertical="top"/>
    </xf>
    <xf numFmtId="0" fontId="0" fillId="0" borderId="0" xfId="0" applyNumberFormat="1" applyFill="1" applyBorder="1" applyAlignment="1">
      <alignment horizontal="center" vertical="center" shrinkToFit="1"/>
    </xf>
    <xf numFmtId="0" fontId="0" fillId="34" borderId="44" xfId="0" applyFill="1" applyBorder="1" applyAlignment="1">
      <alignment horizontal="right" vertical="center"/>
    </xf>
    <xf numFmtId="0" fontId="0" fillId="34" borderId="0" xfId="0" applyFill="1" applyBorder="1" applyAlignment="1">
      <alignment horizontal="right"/>
    </xf>
    <xf numFmtId="0" fontId="0" fillId="34" borderId="12" xfId="0" applyFill="1" applyBorder="1" applyAlignment="1">
      <alignment/>
    </xf>
    <xf numFmtId="0" fontId="0" fillId="34" borderId="45" xfId="0" applyFill="1" applyBorder="1" applyAlignment="1">
      <alignment/>
    </xf>
    <xf numFmtId="185" fontId="0" fillId="33" borderId="46" xfId="0" applyNumberFormat="1" applyFill="1" applyBorder="1" applyAlignment="1">
      <alignment horizontal="center" vertical="center"/>
    </xf>
    <xf numFmtId="185" fontId="0" fillId="33" borderId="47" xfId="0" applyNumberFormat="1" applyFill="1" applyBorder="1" applyAlignment="1">
      <alignment horizontal="center" vertical="center"/>
    </xf>
    <xf numFmtId="186" fontId="0" fillId="33" borderId="48" xfId="0" applyNumberFormat="1" applyFill="1" applyBorder="1" applyAlignment="1">
      <alignment horizontal="center" vertical="center"/>
    </xf>
    <xf numFmtId="186" fontId="0" fillId="33" borderId="49" xfId="0" applyNumberFormat="1" applyFill="1" applyBorder="1" applyAlignment="1">
      <alignment horizontal="center" vertical="center"/>
    </xf>
    <xf numFmtId="0" fontId="8" fillId="34" borderId="0" xfId="0" applyFont="1" applyFill="1" applyBorder="1" applyAlignment="1">
      <alignment horizontal="right" vertical="center"/>
    </xf>
    <xf numFmtId="0" fontId="0" fillId="33" borderId="0" xfId="0" applyFill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5" fontId="7" fillId="33" borderId="0" xfId="0" applyNumberFormat="1" applyFont="1" applyFill="1" applyBorder="1" applyAlignment="1">
      <alignment horizontal="right" vertical="center"/>
    </xf>
    <xf numFmtId="0" fontId="0" fillId="33" borderId="0" xfId="0" applyFill="1" applyBorder="1" applyAlignment="1">
      <alignment vertical="center"/>
    </xf>
    <xf numFmtId="185" fontId="0" fillId="33" borderId="0" xfId="0" applyNumberFormat="1" applyFont="1" applyFill="1" applyAlignment="1">
      <alignment vertical="center"/>
    </xf>
    <xf numFmtId="186" fontId="0" fillId="33" borderId="0" xfId="0" applyNumberFormat="1" applyFont="1" applyFill="1" applyAlignment="1">
      <alignment vertical="center"/>
    </xf>
    <xf numFmtId="5" fontId="0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vertical="center" wrapText="1"/>
    </xf>
    <xf numFmtId="0" fontId="0" fillId="33" borderId="0" xfId="0" applyFont="1" applyFill="1" applyAlignment="1">
      <alignment vertical="top"/>
    </xf>
    <xf numFmtId="0" fontId="4" fillId="33" borderId="0" xfId="0" applyFont="1" applyFill="1" applyAlignment="1">
      <alignment vertical="top"/>
    </xf>
    <xf numFmtId="0" fontId="0" fillId="33" borderId="0" xfId="0" applyFont="1" applyFill="1" applyAlignment="1" applyProtection="1">
      <alignment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24" xfId="0" applyFill="1" applyBorder="1" applyAlignment="1" applyProtection="1">
      <alignment horizontal="center" vertical="center"/>
      <protection locked="0"/>
    </xf>
    <xf numFmtId="0" fontId="3" fillId="35" borderId="5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left" vertical="center" wrapText="1" shrinkToFit="1"/>
    </xf>
    <xf numFmtId="0" fontId="0" fillId="0" borderId="0" xfId="0" applyFont="1" applyFill="1" applyBorder="1" applyAlignment="1">
      <alignment horizontal="left" vertical="center"/>
    </xf>
    <xf numFmtId="178" fontId="10" fillId="0" borderId="51" xfId="0" applyNumberFormat="1" applyFont="1" applyFill="1" applyBorder="1" applyAlignment="1" applyProtection="1">
      <alignment horizontal="center" vertical="center" shrinkToFit="1"/>
      <protection locked="0"/>
    </xf>
    <xf numFmtId="178" fontId="10" fillId="0" borderId="24" xfId="0" applyNumberFormat="1" applyFont="1" applyFill="1" applyBorder="1" applyAlignment="1" applyProtection="1">
      <alignment horizontal="center" vertical="center" shrinkToFit="1"/>
      <protection locked="0"/>
    </xf>
    <xf numFmtId="178" fontId="10" fillId="0" borderId="52" xfId="0" applyNumberFormat="1" applyFont="1" applyFill="1" applyBorder="1" applyAlignment="1" applyProtection="1">
      <alignment horizontal="center" vertical="center" shrinkToFit="1"/>
      <protection locked="0"/>
    </xf>
    <xf numFmtId="178" fontId="10" fillId="0" borderId="53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54" xfId="0" applyFill="1" applyBorder="1" applyAlignment="1" applyProtection="1">
      <alignment horizontal="center" vertical="center"/>
      <protection locked="0"/>
    </xf>
    <xf numFmtId="0" fontId="0" fillId="0" borderId="55" xfId="0" applyFill="1" applyBorder="1" applyAlignment="1" applyProtection="1">
      <alignment horizontal="center" vertical="center"/>
      <protection locked="0"/>
    </xf>
    <xf numFmtId="0" fontId="0" fillId="0" borderId="56" xfId="0" applyFill="1" applyBorder="1" applyAlignment="1" applyProtection="1">
      <alignment horizontal="center" vertical="center"/>
      <protection locked="0"/>
    </xf>
    <xf numFmtId="0" fontId="0" fillId="0" borderId="57" xfId="0" applyFill="1" applyBorder="1" applyAlignment="1" applyProtection="1">
      <alignment horizontal="center" vertical="center"/>
      <protection locked="0"/>
    </xf>
    <xf numFmtId="179" fontId="0" fillId="0" borderId="0" xfId="0" applyNumberFormat="1" applyAlignment="1">
      <alignment vertical="center"/>
    </xf>
    <xf numFmtId="0" fontId="0" fillId="0" borderId="58" xfId="0" applyFont="1" applyFill="1" applyBorder="1" applyAlignment="1" applyProtection="1">
      <alignment horizontal="center" vertical="center"/>
      <protection locked="0"/>
    </xf>
    <xf numFmtId="0" fontId="0" fillId="0" borderId="59" xfId="0" applyFont="1" applyFill="1" applyBorder="1" applyAlignment="1" applyProtection="1">
      <alignment horizontal="center" vertical="center"/>
      <protection locked="0"/>
    </xf>
    <xf numFmtId="0" fontId="0" fillId="0" borderId="60" xfId="0" applyFont="1" applyFill="1" applyBorder="1" applyAlignment="1" applyProtection="1">
      <alignment horizontal="center" vertical="center"/>
      <protection locked="0"/>
    </xf>
    <xf numFmtId="0" fontId="0" fillId="0" borderId="61" xfId="0" applyFont="1" applyFill="1" applyBorder="1" applyAlignment="1" applyProtection="1">
      <alignment horizontal="center" vertical="center"/>
      <protection locked="0"/>
    </xf>
    <xf numFmtId="0" fontId="0" fillId="0" borderId="33" xfId="0" applyFont="1" applyFill="1" applyBorder="1" applyAlignment="1" applyProtection="1">
      <alignment horizontal="center" vertical="center"/>
      <protection locked="0"/>
    </xf>
    <xf numFmtId="0" fontId="0" fillId="0" borderId="62" xfId="0" applyFont="1" applyFill="1" applyBorder="1" applyAlignment="1" applyProtection="1">
      <alignment horizontal="center" vertical="center"/>
      <protection locked="0"/>
    </xf>
    <xf numFmtId="0" fontId="0" fillId="0" borderId="51" xfId="0" applyFont="1" applyFill="1" applyBorder="1" applyAlignment="1" applyProtection="1">
      <alignment horizontal="center" vertical="center"/>
      <protection locked="0"/>
    </xf>
    <xf numFmtId="0" fontId="0" fillId="0" borderId="53" xfId="0" applyFont="1" applyFill="1" applyBorder="1" applyAlignment="1" applyProtection="1">
      <alignment horizontal="center" vertical="center"/>
      <protection locked="0"/>
    </xf>
    <xf numFmtId="0" fontId="0" fillId="0" borderId="52" xfId="0" applyFont="1" applyFill="1" applyBorder="1" applyAlignment="1" applyProtection="1">
      <alignment horizontal="center" vertical="center"/>
      <protection locked="0"/>
    </xf>
    <xf numFmtId="178" fontId="2" fillId="0" borderId="63" xfId="0" applyNumberFormat="1" applyFont="1" applyFill="1" applyBorder="1" applyAlignment="1" applyProtection="1">
      <alignment horizontal="center" vertical="center" shrinkToFit="1"/>
      <protection locked="0"/>
    </xf>
    <xf numFmtId="178" fontId="2" fillId="0" borderId="64" xfId="0" applyNumberFormat="1" applyFont="1" applyFill="1" applyBorder="1" applyAlignment="1" applyProtection="1">
      <alignment horizontal="center" vertical="center" shrinkToFit="1"/>
      <protection locked="0"/>
    </xf>
    <xf numFmtId="178" fontId="2" fillId="0" borderId="65" xfId="0" applyNumberFormat="1" applyFont="1" applyFill="1" applyBorder="1" applyAlignment="1" applyProtection="1">
      <alignment horizontal="center" vertical="center" shrinkToFit="1"/>
      <protection locked="0"/>
    </xf>
    <xf numFmtId="0" fontId="0" fillId="34" borderId="66" xfId="0" applyFill="1" applyBorder="1" applyAlignment="1">
      <alignment/>
    </xf>
    <xf numFmtId="0" fontId="0" fillId="0" borderId="54" xfId="0" applyFont="1" applyFill="1" applyBorder="1" applyAlignment="1" applyProtection="1">
      <alignment horizontal="center" vertical="center"/>
      <protection locked="0"/>
    </xf>
    <xf numFmtId="0" fontId="0" fillId="0" borderId="55" xfId="0" applyFont="1" applyFill="1" applyBorder="1" applyAlignment="1" applyProtection="1">
      <alignment horizontal="center" vertical="center"/>
      <protection locked="0"/>
    </xf>
    <xf numFmtId="0" fontId="0" fillId="0" borderId="67" xfId="0" applyFont="1" applyFill="1" applyBorder="1" applyAlignment="1" applyProtection="1">
      <alignment horizontal="center" vertical="center"/>
      <protection locked="0"/>
    </xf>
    <xf numFmtId="0" fontId="0" fillId="0" borderId="61" xfId="0" applyFont="1" applyFill="1" applyBorder="1" applyAlignment="1" applyProtection="1">
      <alignment horizontal="center" vertical="center"/>
      <protection locked="0"/>
    </xf>
    <xf numFmtId="0" fontId="0" fillId="0" borderId="68" xfId="0" applyFont="1" applyFill="1" applyBorder="1" applyAlignment="1" applyProtection="1">
      <alignment horizontal="center" vertical="center"/>
      <protection locked="0"/>
    </xf>
    <xf numFmtId="178" fontId="10" fillId="0" borderId="69" xfId="0" applyNumberFormat="1" applyFont="1" applyFill="1" applyBorder="1" applyAlignment="1" applyProtection="1">
      <alignment horizontal="center" vertical="center" shrinkToFit="1"/>
      <protection locked="0"/>
    </xf>
    <xf numFmtId="178" fontId="10" fillId="0" borderId="70" xfId="0" applyNumberFormat="1" applyFont="1" applyFill="1" applyBorder="1" applyAlignment="1" applyProtection="1">
      <alignment horizontal="center" vertical="center" shrinkToFit="1"/>
      <protection locked="0"/>
    </xf>
    <xf numFmtId="178" fontId="10" fillId="0" borderId="71" xfId="0" applyNumberFormat="1" applyFont="1" applyFill="1" applyBorder="1" applyAlignment="1" applyProtection="1">
      <alignment horizontal="center" vertical="center" shrinkToFit="1"/>
      <protection locked="0"/>
    </xf>
    <xf numFmtId="178" fontId="10" fillId="0" borderId="61" xfId="0" applyNumberFormat="1" applyFont="1" applyFill="1" applyBorder="1" applyAlignment="1" applyProtection="1">
      <alignment horizontal="center" vertical="center" shrinkToFit="1"/>
      <protection locked="0"/>
    </xf>
    <xf numFmtId="178" fontId="10" fillId="0" borderId="33" xfId="0" applyNumberFormat="1" applyFont="1" applyFill="1" applyBorder="1" applyAlignment="1" applyProtection="1">
      <alignment horizontal="center" vertical="center" shrinkToFit="1"/>
      <protection locked="0"/>
    </xf>
    <xf numFmtId="178" fontId="10" fillId="0" borderId="62" xfId="0" applyNumberFormat="1" applyFont="1" applyFill="1" applyBorder="1" applyAlignment="1" applyProtection="1">
      <alignment horizontal="center" vertical="center" shrinkToFit="1"/>
      <protection locked="0"/>
    </xf>
    <xf numFmtId="57" fontId="0" fillId="0" borderId="0" xfId="0" applyNumberFormat="1" applyFill="1" applyBorder="1" applyAlignment="1">
      <alignment horizontal="left" vertical="center"/>
    </xf>
    <xf numFmtId="0" fontId="0" fillId="0" borderId="18" xfId="0" applyFill="1" applyBorder="1" applyAlignment="1" applyProtection="1">
      <alignment vertical="center" shrinkToFit="1"/>
      <protection locked="0"/>
    </xf>
    <xf numFmtId="0" fontId="0" fillId="0" borderId="24" xfId="0" applyFill="1" applyBorder="1" applyAlignment="1" applyProtection="1">
      <alignment vertical="center" shrinkToFit="1"/>
      <protection locked="0"/>
    </xf>
    <xf numFmtId="0" fontId="0" fillId="0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 applyProtection="1">
      <alignment vertical="center" shrinkToFit="1"/>
      <protection locked="0"/>
    </xf>
    <xf numFmtId="0" fontId="0" fillId="0" borderId="33" xfId="0" applyFill="1" applyBorder="1" applyAlignment="1" applyProtection="1">
      <alignment vertical="center" shrinkToFit="1"/>
      <protection locked="0"/>
    </xf>
    <xf numFmtId="0" fontId="0" fillId="0" borderId="30" xfId="0" applyFill="1" applyBorder="1" applyAlignment="1" applyProtection="1">
      <alignment vertical="center" shrinkToFit="1"/>
      <protection locked="0"/>
    </xf>
    <xf numFmtId="0" fontId="0" fillId="0" borderId="58" xfId="0" applyFont="1" applyFill="1" applyBorder="1" applyAlignment="1" applyProtection="1">
      <alignment horizontal="center" vertical="center"/>
      <protection locked="0"/>
    </xf>
    <xf numFmtId="0" fontId="0" fillId="0" borderId="51" xfId="0" applyFont="1" applyFill="1" applyBorder="1" applyAlignment="1" applyProtection="1">
      <alignment horizontal="center" vertical="center"/>
      <protection locked="0"/>
    </xf>
    <xf numFmtId="0" fontId="0" fillId="34" borderId="0" xfId="0" applyFill="1" applyBorder="1" applyAlignment="1">
      <alignment horizontal="right" vertical="center"/>
    </xf>
    <xf numFmtId="0" fontId="8" fillId="34" borderId="10" xfId="0" applyFont="1" applyFill="1" applyBorder="1" applyAlignment="1">
      <alignment vertical="center"/>
    </xf>
    <xf numFmtId="0" fontId="0" fillId="33" borderId="0" xfId="0" applyNumberFormat="1" applyFont="1" applyFill="1" applyAlignment="1">
      <alignment vertical="center"/>
    </xf>
    <xf numFmtId="0" fontId="0" fillId="0" borderId="26" xfId="0" applyFill="1" applyBorder="1" applyAlignment="1" applyProtection="1">
      <alignment horizontal="center" vertical="center"/>
      <protection locked="0"/>
    </xf>
    <xf numFmtId="0" fontId="9" fillId="0" borderId="26" xfId="0" applyFont="1" applyFill="1" applyBorder="1" applyAlignment="1" applyProtection="1">
      <alignment horizontal="center" vertical="center"/>
      <protection locked="0"/>
    </xf>
    <xf numFmtId="0" fontId="8" fillId="34" borderId="72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0" fillId="0" borderId="46" xfId="0" applyFill="1" applyBorder="1" applyAlignment="1" applyProtection="1">
      <alignment horizontal="center" vertical="center"/>
      <protection locked="0"/>
    </xf>
    <xf numFmtId="0" fontId="0" fillId="0" borderId="48" xfId="0" applyFill="1" applyBorder="1" applyAlignment="1" applyProtection="1">
      <alignment horizontal="center" vertical="center"/>
      <protection locked="0"/>
    </xf>
    <xf numFmtId="0" fontId="3" fillId="34" borderId="73" xfId="0" applyFont="1" applyFill="1" applyBorder="1" applyAlignment="1">
      <alignment horizontal="left" vertical="center"/>
    </xf>
    <xf numFmtId="0" fontId="3" fillId="34" borderId="74" xfId="0" applyFont="1" applyFill="1" applyBorder="1" applyAlignment="1">
      <alignment horizontal="left" vertical="center"/>
    </xf>
    <xf numFmtId="0" fontId="12" fillId="33" borderId="14" xfId="0" applyFont="1" applyFill="1" applyBorder="1" applyAlignment="1">
      <alignment horizontal="center" vertical="center" wrapText="1" shrinkToFit="1"/>
    </xf>
    <xf numFmtId="0" fontId="3" fillId="33" borderId="0" xfId="0" applyFont="1" applyFill="1" applyAlignment="1">
      <alignment vertical="center" wrapText="1"/>
    </xf>
    <xf numFmtId="0" fontId="0" fillId="33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33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49" fontId="3" fillId="0" borderId="46" xfId="0" applyNumberFormat="1" applyFont="1" applyFill="1" applyBorder="1" applyAlignment="1" applyProtection="1">
      <alignment horizontal="left" vertical="center"/>
      <protection locked="0"/>
    </xf>
    <xf numFmtId="49" fontId="3" fillId="0" borderId="48" xfId="0" applyNumberFormat="1" applyFont="1" applyFill="1" applyBorder="1" applyAlignment="1" applyProtection="1">
      <alignment horizontal="left" vertical="center"/>
      <protection locked="0"/>
    </xf>
    <xf numFmtId="0" fontId="7" fillId="33" borderId="0" xfId="0" applyFont="1" applyFill="1" applyAlignment="1" applyProtection="1">
      <alignment vertical="center" wrapText="1"/>
      <protection/>
    </xf>
    <xf numFmtId="0" fontId="0" fillId="33" borderId="26" xfId="0" applyFill="1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4" fillId="35" borderId="75" xfId="0" applyFont="1" applyFill="1" applyBorder="1" applyAlignment="1">
      <alignment horizontal="center" vertical="center" wrapText="1"/>
    </xf>
    <xf numFmtId="0" fontId="4" fillId="35" borderId="76" xfId="0" applyFont="1" applyFill="1" applyBorder="1" applyAlignment="1">
      <alignment horizontal="center" vertical="center" wrapText="1"/>
    </xf>
    <xf numFmtId="0" fontId="4" fillId="35" borderId="77" xfId="0" applyFont="1" applyFill="1" applyBorder="1" applyAlignment="1">
      <alignment horizontal="center" vertical="center" wrapText="1"/>
    </xf>
    <xf numFmtId="0" fontId="4" fillId="35" borderId="78" xfId="0" applyFont="1" applyFill="1" applyBorder="1" applyAlignment="1">
      <alignment horizontal="center" vertical="center" wrapText="1"/>
    </xf>
    <xf numFmtId="57" fontId="0" fillId="0" borderId="79" xfId="0" applyNumberFormat="1" applyFill="1" applyBorder="1" applyAlignment="1">
      <alignment horizontal="left" vertical="center"/>
    </xf>
    <xf numFmtId="0" fontId="0" fillId="0" borderId="80" xfId="0" applyFont="1" applyFill="1" applyBorder="1" applyAlignment="1">
      <alignment horizontal="left" vertical="center" wrapText="1" shrinkToFit="1"/>
    </xf>
    <xf numFmtId="0" fontId="0" fillId="0" borderId="0" xfId="0" applyFont="1" applyFill="1" applyBorder="1" applyAlignment="1">
      <alignment horizontal="left" vertical="center" wrapText="1" shrinkToFit="1"/>
    </xf>
    <xf numFmtId="0" fontId="3" fillId="35" borderId="81" xfId="0" applyFont="1" applyFill="1" applyBorder="1" applyAlignment="1">
      <alignment horizontal="center" vertical="center"/>
    </xf>
    <xf numFmtId="0" fontId="3" fillId="35" borderId="19" xfId="0" applyFont="1" applyFill="1" applyBorder="1" applyAlignment="1">
      <alignment horizontal="center" vertical="center" textRotation="255"/>
    </xf>
    <xf numFmtId="0" fontId="3" fillId="35" borderId="25" xfId="0" applyFont="1" applyFill="1" applyBorder="1" applyAlignment="1">
      <alignment horizontal="center" vertical="center" textRotation="255"/>
    </xf>
    <xf numFmtId="0" fontId="8" fillId="35" borderId="19" xfId="0" applyFont="1" applyFill="1" applyBorder="1" applyAlignment="1">
      <alignment horizontal="center" vertical="center" shrinkToFit="1"/>
    </xf>
    <xf numFmtId="0" fontId="8" fillId="35" borderId="25" xfId="0" applyFont="1" applyFill="1" applyBorder="1" applyAlignment="1">
      <alignment horizontal="center" vertical="center" shrinkToFit="1"/>
    </xf>
    <xf numFmtId="0" fontId="0" fillId="35" borderId="82" xfId="0" applyFill="1" applyBorder="1" applyAlignment="1">
      <alignment horizontal="center" vertical="center"/>
    </xf>
    <xf numFmtId="0" fontId="0" fillId="35" borderId="83" xfId="0" applyFill="1" applyBorder="1" applyAlignment="1">
      <alignment horizontal="center" vertical="center"/>
    </xf>
    <xf numFmtId="0" fontId="0" fillId="35" borderId="84" xfId="0" applyFill="1" applyBorder="1" applyAlignment="1">
      <alignment horizontal="center" vertical="center"/>
    </xf>
    <xf numFmtId="0" fontId="3" fillId="35" borderId="85" xfId="0" applyFont="1" applyFill="1" applyBorder="1" applyAlignment="1">
      <alignment horizontal="center" vertical="center" wrapText="1"/>
    </xf>
    <xf numFmtId="0" fontId="3" fillId="35" borderId="40" xfId="0" applyFont="1" applyFill="1" applyBorder="1" applyAlignment="1">
      <alignment horizontal="center" vertical="center" wrapText="1"/>
    </xf>
    <xf numFmtId="0" fontId="3" fillId="35" borderId="81" xfId="0" applyFont="1" applyFill="1" applyBorder="1" applyAlignment="1">
      <alignment horizontal="center" vertical="center" wrapText="1"/>
    </xf>
    <xf numFmtId="0" fontId="3" fillId="35" borderId="24" xfId="0" applyFont="1" applyFill="1" applyBorder="1" applyAlignment="1">
      <alignment horizontal="center" vertical="center" wrapText="1"/>
    </xf>
    <xf numFmtId="0" fontId="3" fillId="34" borderId="29" xfId="0" applyFont="1" applyFill="1" applyBorder="1" applyAlignment="1">
      <alignment horizontal="center" vertical="center" textRotation="255"/>
    </xf>
    <xf numFmtId="0" fontId="3" fillId="34" borderId="30" xfId="0" applyFont="1" applyFill="1" applyBorder="1" applyAlignment="1">
      <alignment horizontal="center" vertical="center" textRotation="255"/>
    </xf>
    <xf numFmtId="0" fontId="3" fillId="34" borderId="86" xfId="0" applyFont="1" applyFill="1" applyBorder="1" applyAlignment="1">
      <alignment horizontal="center" vertical="center" shrinkToFit="1"/>
    </xf>
    <xf numFmtId="0" fontId="3" fillId="34" borderId="87" xfId="0" applyFont="1" applyFill="1" applyBorder="1" applyAlignment="1">
      <alignment horizontal="center" vertical="center" shrinkToFit="1"/>
    </xf>
    <xf numFmtId="0" fontId="3" fillId="34" borderId="88" xfId="0" applyFont="1" applyFill="1" applyBorder="1" applyAlignment="1">
      <alignment horizontal="center" vertical="center"/>
    </xf>
    <xf numFmtId="0" fontId="3" fillId="34" borderId="89" xfId="0" applyFont="1" applyFill="1" applyBorder="1" applyAlignment="1">
      <alignment horizontal="center" vertical="center"/>
    </xf>
    <xf numFmtId="0" fontId="0" fillId="34" borderId="90" xfId="0" applyFill="1" applyBorder="1" applyAlignment="1">
      <alignment horizontal="center" vertical="center"/>
    </xf>
    <xf numFmtId="0" fontId="0" fillId="34" borderId="63" xfId="0" applyFill="1" applyBorder="1" applyAlignment="1">
      <alignment horizontal="center" vertical="center"/>
    </xf>
    <xf numFmtId="0" fontId="0" fillId="34" borderId="60" xfId="0" applyFill="1" applyBorder="1" applyAlignment="1">
      <alignment horizontal="center" vertical="center"/>
    </xf>
    <xf numFmtId="0" fontId="4" fillId="34" borderId="91" xfId="0" applyFont="1" applyFill="1" applyBorder="1" applyAlignment="1">
      <alignment horizontal="center" vertical="center" wrapText="1"/>
    </xf>
    <xf numFmtId="0" fontId="4" fillId="34" borderId="92" xfId="0" applyFont="1" applyFill="1" applyBorder="1" applyAlignment="1">
      <alignment horizontal="center" vertical="center" wrapText="1"/>
    </xf>
    <xf numFmtId="0" fontId="4" fillId="34" borderId="93" xfId="0" applyFont="1" applyFill="1" applyBorder="1" applyAlignment="1">
      <alignment horizontal="center" vertical="center" wrapText="1"/>
    </xf>
    <xf numFmtId="0" fontId="4" fillId="34" borderId="94" xfId="0" applyFont="1" applyFill="1" applyBorder="1" applyAlignment="1">
      <alignment horizontal="center" vertical="center" wrapText="1"/>
    </xf>
    <xf numFmtId="57" fontId="0" fillId="0" borderId="0" xfId="0" applyNumberFormat="1" applyFill="1" applyBorder="1" applyAlignment="1">
      <alignment horizontal="left" vertical="center"/>
    </xf>
    <xf numFmtId="0" fontId="3" fillId="34" borderId="95" xfId="0" applyFont="1" applyFill="1" applyBorder="1" applyAlignment="1">
      <alignment horizontal="center" vertical="center" wrapText="1"/>
    </xf>
    <xf numFmtId="0" fontId="3" fillId="34" borderId="96" xfId="0" applyFont="1" applyFill="1" applyBorder="1" applyAlignment="1">
      <alignment horizontal="center" vertical="center" wrapText="1"/>
    </xf>
    <xf numFmtId="0" fontId="3" fillId="34" borderId="97" xfId="0" applyFont="1" applyFill="1" applyBorder="1" applyAlignment="1">
      <alignment horizontal="center" vertical="center" wrapText="1"/>
    </xf>
    <xf numFmtId="0" fontId="3" fillId="34" borderId="98" xfId="0" applyFont="1" applyFill="1" applyBorder="1" applyAlignment="1">
      <alignment horizontal="center" vertical="center" wrapText="1"/>
    </xf>
    <xf numFmtId="0" fontId="0" fillId="0" borderId="99" xfId="0" applyFill="1" applyBorder="1" applyAlignment="1">
      <alignment horizontal="left" vertical="top" shrinkToFit="1"/>
    </xf>
    <xf numFmtId="0" fontId="0" fillId="0" borderId="0" xfId="0" applyFill="1" applyBorder="1" applyAlignment="1">
      <alignment horizontal="left" vertical="top" shrinkToFit="1"/>
    </xf>
    <xf numFmtId="0" fontId="0" fillId="0" borderId="0" xfId="0" applyFill="1" applyAlignment="1">
      <alignment horizontal="left" vertical="top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9"/>
  <sheetViews>
    <sheetView showGridLines="0" tabSelected="1" zoomScalePageLayoutView="0" workbookViewId="0" topLeftCell="A1">
      <selection activeCell="C3" sqref="C3"/>
    </sheetView>
  </sheetViews>
  <sheetFormatPr defaultColWidth="9.00390625" defaultRowHeight="13.5"/>
  <cols>
    <col min="1" max="1" width="5.875" style="0" customWidth="1"/>
    <col min="2" max="2" width="15.125" style="0" customWidth="1"/>
    <col min="3" max="3" width="15.875" style="0" customWidth="1"/>
    <col min="4" max="4" width="13.00390625" style="0" customWidth="1"/>
    <col min="5" max="5" width="9.50390625" style="0" customWidth="1"/>
    <col min="6" max="6" width="8.375" style="0" customWidth="1"/>
    <col min="7" max="7" width="6.625" style="0" customWidth="1"/>
    <col min="8" max="8" width="13.50390625" style="0" customWidth="1"/>
    <col min="9" max="9" width="5.875" style="0" customWidth="1"/>
    <col min="10" max="10" width="5.00390625" style="0" customWidth="1"/>
    <col min="11" max="11" width="7.125" style="0" customWidth="1"/>
    <col min="12" max="12" width="5.375" style="0" customWidth="1"/>
    <col min="13" max="13" width="5.00390625" style="0" hidden="1" customWidth="1"/>
    <col min="14" max="22" width="5.00390625" style="0" customWidth="1"/>
  </cols>
  <sheetData>
    <row r="1" spans="1:12" ht="65.25" customHeight="1" thickBot="1">
      <c r="A1" s="1"/>
      <c r="B1" s="164" t="s">
        <v>171</v>
      </c>
      <c r="C1" s="164"/>
      <c r="D1" s="164"/>
      <c r="E1" s="164"/>
      <c r="F1" s="164"/>
      <c r="G1" s="164"/>
      <c r="H1" s="164"/>
      <c r="I1" s="1"/>
      <c r="J1" s="1"/>
      <c r="K1" s="1"/>
      <c r="L1" s="1"/>
    </row>
    <row r="2" spans="1:12" ht="22.5" customHeight="1" thickTop="1">
      <c r="A2" s="1"/>
      <c r="B2" s="158" t="s">
        <v>159</v>
      </c>
      <c r="C2" s="159"/>
      <c r="D2" s="159"/>
      <c r="E2" s="154" t="s">
        <v>160</v>
      </c>
      <c r="F2" s="3"/>
      <c r="G2" s="3"/>
      <c r="H2" s="4"/>
      <c r="I2" s="1"/>
      <c r="J2" s="1"/>
      <c r="K2" s="1"/>
      <c r="L2" s="1"/>
    </row>
    <row r="3" spans="1:12" ht="18.75" customHeight="1">
      <c r="A3" s="1"/>
      <c r="B3" s="5" t="s">
        <v>42</v>
      </c>
      <c r="C3" s="157"/>
      <c r="D3" s="92" t="s">
        <v>51</v>
      </c>
      <c r="E3" s="156"/>
      <c r="F3" s="92" t="s">
        <v>57</v>
      </c>
      <c r="G3" s="156" t="s">
        <v>101</v>
      </c>
      <c r="H3" s="6"/>
      <c r="I3" s="1"/>
      <c r="J3" s="1"/>
      <c r="K3" s="1"/>
      <c r="L3" s="1"/>
    </row>
    <row r="4" spans="1:13" ht="22.5" customHeight="1">
      <c r="A4" s="1"/>
      <c r="B4" s="162" t="s">
        <v>162</v>
      </c>
      <c r="C4" s="163"/>
      <c r="D4" s="163"/>
      <c r="E4" s="163"/>
      <c r="F4" s="163"/>
      <c r="G4" s="163"/>
      <c r="H4" s="132"/>
      <c r="I4" s="1"/>
      <c r="J4" s="1"/>
      <c r="K4" s="1"/>
      <c r="L4" s="1"/>
      <c r="M4" t="s">
        <v>122</v>
      </c>
    </row>
    <row r="5" spans="1:13" ht="21.75" customHeight="1">
      <c r="A5" s="1"/>
      <c r="B5" s="20" t="s">
        <v>40</v>
      </c>
      <c r="C5" s="21"/>
      <c r="D5" s="22"/>
      <c r="E5" s="23"/>
      <c r="F5" s="21"/>
      <c r="G5" s="7"/>
      <c r="H5" s="6"/>
      <c r="I5" s="1"/>
      <c r="J5" s="1"/>
      <c r="K5" s="1"/>
      <c r="L5" s="1"/>
      <c r="M5" t="s">
        <v>45</v>
      </c>
    </row>
    <row r="6" spans="1:13" ht="18.75" customHeight="1">
      <c r="A6" s="1"/>
      <c r="B6" s="5" t="s">
        <v>43</v>
      </c>
      <c r="C6" s="156"/>
      <c r="D6" s="84" t="s">
        <v>41</v>
      </c>
      <c r="E6" s="160"/>
      <c r="F6" s="161"/>
      <c r="G6" s="7"/>
      <c r="H6" s="6"/>
      <c r="I6" s="1"/>
      <c r="J6" s="1"/>
      <c r="K6" s="1"/>
      <c r="L6" s="1"/>
      <c r="M6" t="s">
        <v>56</v>
      </c>
    </row>
    <row r="7" spans="1:13" ht="5.25" customHeight="1">
      <c r="A7" s="1"/>
      <c r="B7" s="5"/>
      <c r="C7" s="7"/>
      <c r="D7" s="8"/>
      <c r="E7" s="9"/>
      <c r="F7" s="7"/>
      <c r="G7" s="7"/>
      <c r="H7" s="6"/>
      <c r="I7" s="1"/>
      <c r="J7" s="1"/>
      <c r="K7" s="1"/>
      <c r="L7" s="1"/>
      <c r="M7" t="s">
        <v>123</v>
      </c>
    </row>
    <row r="8" spans="1:12" ht="18.75" customHeight="1">
      <c r="A8" s="1"/>
      <c r="B8" s="86"/>
      <c r="C8" s="7"/>
      <c r="D8" s="85" t="s">
        <v>161</v>
      </c>
      <c r="E8" s="170"/>
      <c r="F8" s="171"/>
      <c r="G8" s="7"/>
      <c r="H8" s="6"/>
      <c r="I8" s="1"/>
      <c r="J8" s="1"/>
      <c r="K8" s="1"/>
      <c r="L8" s="1"/>
    </row>
    <row r="9" spans="1:12" ht="5.25" customHeight="1">
      <c r="A9" s="1"/>
      <c r="B9" s="86"/>
      <c r="C9" s="7"/>
      <c r="D9" s="85"/>
      <c r="E9" s="7"/>
      <c r="F9" s="7"/>
      <c r="G9" s="7"/>
      <c r="H9" s="6"/>
      <c r="I9" s="1"/>
      <c r="J9" s="1"/>
      <c r="K9" s="1"/>
      <c r="L9" s="1"/>
    </row>
    <row r="10" spans="1:12" ht="18.75" customHeight="1">
      <c r="A10" s="1"/>
      <c r="B10" s="5" t="s">
        <v>157</v>
      </c>
      <c r="C10" s="156"/>
      <c r="D10" s="153" t="s">
        <v>158</v>
      </c>
      <c r="E10" s="170"/>
      <c r="F10" s="171"/>
      <c r="G10" s="7"/>
      <c r="H10" s="6"/>
      <c r="I10" s="1"/>
      <c r="J10" s="1"/>
      <c r="K10" s="1"/>
      <c r="L10" s="1"/>
    </row>
    <row r="11" spans="1:12" ht="13.5" customHeight="1" thickBot="1">
      <c r="A11" s="1"/>
      <c r="B11" s="87"/>
      <c r="C11" s="79"/>
      <c r="D11" s="10"/>
      <c r="E11" s="11"/>
      <c r="F11" s="79"/>
      <c r="G11" s="79"/>
      <c r="H11" s="12"/>
      <c r="I11" s="1"/>
      <c r="J11" s="1"/>
      <c r="K11" s="1"/>
      <c r="L11" s="1"/>
    </row>
    <row r="12" spans="1:12" ht="9.75" customHeight="1" thickTop="1">
      <c r="A12" s="2"/>
      <c r="B12" s="80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3.5">
      <c r="A13" s="2"/>
      <c r="B13" s="2" t="s">
        <v>37</v>
      </c>
      <c r="C13" s="93">
        <f>E3</f>
        <v>0</v>
      </c>
      <c r="D13" s="2" t="s">
        <v>52</v>
      </c>
      <c r="E13" s="2"/>
      <c r="F13" s="2"/>
      <c r="G13" s="2"/>
      <c r="H13" s="2"/>
      <c r="I13" s="2"/>
      <c r="J13" s="2"/>
      <c r="K13" s="2"/>
      <c r="L13" s="2"/>
    </row>
    <row r="14" spans="1:12" ht="13.5">
      <c r="A14" s="2"/>
      <c r="B14" s="40" t="s">
        <v>0</v>
      </c>
      <c r="C14" s="40" t="s">
        <v>2</v>
      </c>
      <c r="D14" s="40" t="s">
        <v>1</v>
      </c>
      <c r="E14" s="173" t="s">
        <v>39</v>
      </c>
      <c r="F14" s="173"/>
      <c r="G14" s="2"/>
      <c r="H14" s="2"/>
      <c r="I14" s="2"/>
      <c r="J14" s="2"/>
      <c r="K14" s="2"/>
      <c r="L14" s="2"/>
    </row>
    <row r="15" spans="1:12" ht="14.25">
      <c r="A15" s="2"/>
      <c r="B15" s="40" t="s">
        <v>38</v>
      </c>
      <c r="C15" s="41" t="str">
        <f>E15+F15&amp;"種目×"&amp;M16&amp;"円"</f>
        <v>0種目×0円</v>
      </c>
      <c r="D15" s="42">
        <f>M16*(E15+F15)</f>
        <v>0</v>
      </c>
      <c r="E15" s="88">
        <f>SUM('男子'!R6:R50)</f>
        <v>0</v>
      </c>
      <c r="F15" s="90">
        <f>SUM('女子'!R6:R50)</f>
        <v>0</v>
      </c>
      <c r="G15" s="2"/>
      <c r="H15" s="2"/>
      <c r="I15" s="2"/>
      <c r="J15" s="2"/>
      <c r="K15" s="2"/>
      <c r="L15" s="2"/>
    </row>
    <row r="16" spans="1:13" ht="15" thickBot="1">
      <c r="A16" s="2"/>
      <c r="B16" s="71" t="s">
        <v>44</v>
      </c>
      <c r="C16" s="45" t="str">
        <f>E16+F16&amp;"種目×"&amp;M17&amp;"円"</f>
        <v>0種目×0円</v>
      </c>
      <c r="D16" s="46">
        <f>M17*(E16+F16)</f>
        <v>0</v>
      </c>
      <c r="E16" s="89">
        <f>COUNTIF('男子'!T2:T5,"&lt;&gt;0")</f>
        <v>0</v>
      </c>
      <c r="F16" s="91">
        <f>COUNTIF('女子'!T2:T5,"&lt;&gt;0")</f>
        <v>0</v>
      </c>
      <c r="G16" s="2"/>
      <c r="H16" s="2"/>
      <c r="I16" s="2"/>
      <c r="J16" s="2"/>
      <c r="K16" s="2"/>
      <c r="L16" s="2"/>
      <c r="M16">
        <f>IF($E$3="小学",600,IF($E$3="中学",800,IF($E$3="高校",800,IF($E$3="一般・大学",900,0))))</f>
        <v>0</v>
      </c>
    </row>
    <row r="17" spans="1:13" ht="15" thickTop="1">
      <c r="A17" s="2"/>
      <c r="B17" s="60" t="s">
        <v>22</v>
      </c>
      <c r="C17" s="43"/>
      <c r="D17" s="44">
        <f>SUM(D15:D16)</f>
        <v>0</v>
      </c>
      <c r="E17" s="174"/>
      <c r="F17" s="174"/>
      <c r="G17" s="2"/>
      <c r="H17" s="2"/>
      <c r="I17" s="2"/>
      <c r="J17" s="2"/>
      <c r="K17" s="2"/>
      <c r="L17" s="2"/>
      <c r="M17">
        <f>IF($E$3="中学",1000,IF($E$3="高校",1000,IF($E$3="一般・大学",1000,IF($E$3="小学",1000,0))))</f>
        <v>0</v>
      </c>
    </row>
    <row r="18" spans="1:12" ht="12.75" customHeight="1">
      <c r="A18" s="2"/>
      <c r="B18" s="95"/>
      <c r="C18" s="96"/>
      <c r="D18" s="97"/>
      <c r="E18" s="98"/>
      <c r="F18" s="98"/>
      <c r="G18" s="2"/>
      <c r="H18" s="2"/>
      <c r="I18" s="2"/>
      <c r="J18" s="2"/>
      <c r="K18" s="2"/>
      <c r="L18" s="2"/>
    </row>
    <row r="19" spans="1:12" ht="21.75" customHeight="1" hidden="1">
      <c r="A19" s="105">
        <v>100100</v>
      </c>
      <c r="B19" s="94">
        <f>E3</f>
        <v>0</v>
      </c>
      <c r="C19" s="94">
        <f>C3</f>
        <v>0</v>
      </c>
      <c r="D19" s="94" t="str">
        <f>E6&amp;"("&amp;C10&amp;")"</f>
        <v>()</v>
      </c>
      <c r="E19" s="155" t="str">
        <f>E8&amp;"("&amp;E10&amp;")"</f>
        <v>()</v>
      </c>
      <c r="F19" s="99">
        <f>E15</f>
        <v>0</v>
      </c>
      <c r="G19" s="100">
        <f>F15</f>
        <v>0</v>
      </c>
      <c r="H19" s="99">
        <f>E16</f>
        <v>0</v>
      </c>
      <c r="I19" s="100">
        <f>F16</f>
        <v>0</v>
      </c>
      <c r="J19" s="101">
        <f>D17</f>
        <v>0</v>
      </c>
      <c r="K19" s="94" t="str">
        <f>G3</f>
        <v>熊　本</v>
      </c>
      <c r="L19" s="2"/>
    </row>
    <row r="20" spans="1:12" ht="27.75" customHeight="1">
      <c r="A20" s="94"/>
      <c r="B20" s="104" t="s">
        <v>46</v>
      </c>
      <c r="C20" s="166" t="s">
        <v>47</v>
      </c>
      <c r="D20" s="167"/>
      <c r="E20" s="167"/>
      <c r="F20" s="167"/>
      <c r="G20" s="167"/>
      <c r="H20" s="167"/>
      <c r="I20" s="100"/>
      <c r="J20" s="101"/>
      <c r="K20" s="94"/>
      <c r="L20" s="2"/>
    </row>
    <row r="21" spans="1:12" ht="13.5" customHeight="1">
      <c r="A21" s="94"/>
      <c r="B21" s="103"/>
      <c r="C21" s="168" t="s">
        <v>108</v>
      </c>
      <c r="D21" s="169"/>
      <c r="E21" s="169"/>
      <c r="F21" s="169"/>
      <c r="G21" s="169"/>
      <c r="H21" s="169"/>
      <c r="I21" s="100"/>
      <c r="J21" s="101"/>
      <c r="K21" s="94"/>
      <c r="L21" s="2"/>
    </row>
    <row r="22" spans="1:12" ht="15" customHeight="1">
      <c r="A22" s="94"/>
      <c r="B22" s="103"/>
      <c r="C22" s="168" t="s">
        <v>48</v>
      </c>
      <c r="D22" s="169"/>
      <c r="E22" s="169"/>
      <c r="F22" s="169"/>
      <c r="G22" s="169"/>
      <c r="H22" s="169"/>
      <c r="I22" s="100"/>
      <c r="J22" s="101"/>
      <c r="K22" s="94"/>
      <c r="L22" s="2"/>
    </row>
    <row r="23" spans="1:12" ht="30.75" customHeight="1">
      <c r="A23" s="94"/>
      <c r="B23" s="103"/>
      <c r="C23" s="168" t="s">
        <v>109</v>
      </c>
      <c r="D23" s="169"/>
      <c r="E23" s="169"/>
      <c r="F23" s="169"/>
      <c r="G23" s="169"/>
      <c r="H23" s="169"/>
      <c r="I23" s="100"/>
      <c r="J23" s="101"/>
      <c r="K23" s="94"/>
      <c r="L23" s="2"/>
    </row>
    <row r="24" spans="1:12" ht="20.25" customHeight="1">
      <c r="A24" s="94"/>
      <c r="B24" s="103"/>
      <c r="C24" s="168" t="s">
        <v>110</v>
      </c>
      <c r="D24" s="169"/>
      <c r="E24" s="169"/>
      <c r="F24" s="169"/>
      <c r="G24" s="169"/>
      <c r="H24" s="169"/>
      <c r="I24" s="100"/>
      <c r="J24" s="101"/>
      <c r="K24" s="94"/>
      <c r="L24" s="2"/>
    </row>
    <row r="25" spans="1:12" ht="15.75" customHeight="1">
      <c r="A25" s="94"/>
      <c r="B25" s="104" t="s">
        <v>49</v>
      </c>
      <c r="C25" s="168" t="s">
        <v>50</v>
      </c>
      <c r="D25" s="169"/>
      <c r="E25" s="169"/>
      <c r="F25" s="169"/>
      <c r="G25" s="169"/>
      <c r="H25" s="169"/>
      <c r="I25" s="100"/>
      <c r="J25" s="101"/>
      <c r="K25" s="94"/>
      <c r="L25" s="2"/>
    </row>
    <row r="26" spans="1:12" ht="4.5" customHeight="1">
      <c r="A26" s="94"/>
      <c r="B26" s="103"/>
      <c r="C26" s="168"/>
      <c r="D26" s="169"/>
      <c r="E26" s="169"/>
      <c r="F26" s="169"/>
      <c r="G26" s="169"/>
      <c r="H26" s="169"/>
      <c r="I26" s="100"/>
      <c r="J26" s="101"/>
      <c r="K26" s="94"/>
      <c r="L26" s="2"/>
    </row>
    <row r="27" spans="1:12" ht="49.5" customHeight="1">
      <c r="A27" s="2"/>
      <c r="B27" s="172" t="s">
        <v>172</v>
      </c>
      <c r="C27" s="172"/>
      <c r="D27" s="172"/>
      <c r="E27" s="172"/>
      <c r="F27" s="172"/>
      <c r="G27" s="172"/>
      <c r="H27" s="172"/>
      <c r="I27" s="172"/>
      <c r="J27" s="2"/>
      <c r="K27" s="2"/>
      <c r="L27" s="2"/>
    </row>
    <row r="28" spans="1:12" ht="84.75" customHeight="1">
      <c r="A28" s="2"/>
      <c r="B28" s="165" t="s">
        <v>107</v>
      </c>
      <c r="C28" s="165"/>
      <c r="D28" s="165"/>
      <c r="E28" s="165"/>
      <c r="F28" s="165"/>
      <c r="G28" s="165"/>
      <c r="H28" s="165"/>
      <c r="I28" s="102"/>
      <c r="J28" s="2"/>
      <c r="K28" s="2"/>
      <c r="L28" s="2"/>
    </row>
    <row r="29" spans="1:12" ht="32.25" customHeight="1" hidden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87" customHeight="1" hidden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ht="13.5" customHeight="1"/>
    <row r="32" ht="13.5" customHeight="1"/>
    <row r="33" ht="13.5" hidden="1">
      <c r="B33" t="s">
        <v>58</v>
      </c>
    </row>
    <row r="34" ht="13.5" hidden="1">
      <c r="B34" t="s">
        <v>59</v>
      </c>
    </row>
    <row r="35" ht="13.5" hidden="1">
      <c r="B35" t="s">
        <v>60</v>
      </c>
    </row>
    <row r="36" ht="13.5" hidden="1">
      <c r="B36" t="s">
        <v>61</v>
      </c>
    </row>
    <row r="37" ht="13.5" hidden="1">
      <c r="B37" t="s">
        <v>62</v>
      </c>
    </row>
    <row r="38" ht="13.5" hidden="1">
      <c r="B38" t="s">
        <v>63</v>
      </c>
    </row>
    <row r="39" ht="13.5" hidden="1">
      <c r="B39" t="s">
        <v>64</v>
      </c>
    </row>
    <row r="40" ht="13.5" hidden="1">
      <c r="B40" t="s">
        <v>65</v>
      </c>
    </row>
    <row r="41" ht="13.5" hidden="1">
      <c r="B41" t="s">
        <v>66</v>
      </c>
    </row>
    <row r="42" ht="13.5" hidden="1">
      <c r="B42" t="s">
        <v>67</v>
      </c>
    </row>
    <row r="43" ht="13.5" hidden="1">
      <c r="B43" t="s">
        <v>68</v>
      </c>
    </row>
    <row r="44" ht="13.5" hidden="1">
      <c r="B44" t="s">
        <v>69</v>
      </c>
    </row>
    <row r="45" ht="13.5" hidden="1">
      <c r="B45" t="s">
        <v>70</v>
      </c>
    </row>
    <row r="46" ht="13.5" hidden="1">
      <c r="B46" t="s">
        <v>71</v>
      </c>
    </row>
    <row r="47" ht="13.5" hidden="1">
      <c r="B47" t="s">
        <v>72</v>
      </c>
    </row>
    <row r="48" ht="13.5" hidden="1">
      <c r="B48" t="s">
        <v>73</v>
      </c>
    </row>
    <row r="49" ht="13.5" hidden="1">
      <c r="B49" t="s">
        <v>74</v>
      </c>
    </row>
    <row r="50" ht="13.5" hidden="1">
      <c r="B50" t="s">
        <v>75</v>
      </c>
    </row>
    <row r="51" ht="13.5" hidden="1">
      <c r="B51" t="s">
        <v>76</v>
      </c>
    </row>
    <row r="52" ht="13.5" hidden="1">
      <c r="B52" t="s">
        <v>77</v>
      </c>
    </row>
    <row r="53" ht="13.5" hidden="1">
      <c r="B53" t="s">
        <v>78</v>
      </c>
    </row>
    <row r="54" ht="13.5" hidden="1">
      <c r="B54" t="s">
        <v>79</v>
      </c>
    </row>
    <row r="55" ht="13.5" hidden="1">
      <c r="B55" t="s">
        <v>80</v>
      </c>
    </row>
    <row r="56" ht="13.5" hidden="1">
      <c r="B56" t="s">
        <v>81</v>
      </c>
    </row>
    <row r="57" ht="13.5" hidden="1">
      <c r="B57" t="s">
        <v>82</v>
      </c>
    </row>
    <row r="58" ht="13.5" hidden="1">
      <c r="B58" t="s">
        <v>83</v>
      </c>
    </row>
    <row r="59" ht="13.5" hidden="1">
      <c r="B59" t="s">
        <v>84</v>
      </c>
    </row>
    <row r="60" ht="13.5" hidden="1">
      <c r="B60" t="s">
        <v>85</v>
      </c>
    </row>
    <row r="61" ht="13.5" hidden="1">
      <c r="B61" t="s">
        <v>86</v>
      </c>
    </row>
    <row r="62" ht="13.5" hidden="1">
      <c r="B62" t="s">
        <v>87</v>
      </c>
    </row>
    <row r="63" ht="13.5" hidden="1">
      <c r="B63" t="s">
        <v>88</v>
      </c>
    </row>
    <row r="64" ht="13.5" hidden="1">
      <c r="B64" t="s">
        <v>89</v>
      </c>
    </row>
    <row r="65" ht="13.5" hidden="1">
      <c r="B65" t="s">
        <v>90</v>
      </c>
    </row>
    <row r="66" ht="13.5" hidden="1">
      <c r="B66" t="s">
        <v>91</v>
      </c>
    </row>
    <row r="67" ht="13.5" hidden="1">
      <c r="B67" t="s">
        <v>92</v>
      </c>
    </row>
    <row r="68" ht="13.5" hidden="1">
      <c r="B68" t="s">
        <v>93</v>
      </c>
    </row>
    <row r="69" ht="13.5" hidden="1">
      <c r="B69" t="s">
        <v>94</v>
      </c>
    </row>
    <row r="70" ht="13.5" hidden="1">
      <c r="B70" t="s">
        <v>95</v>
      </c>
    </row>
    <row r="71" ht="13.5" hidden="1">
      <c r="B71" t="s">
        <v>96</v>
      </c>
    </row>
    <row r="72" ht="13.5" hidden="1">
      <c r="B72" t="s">
        <v>97</v>
      </c>
    </row>
    <row r="73" ht="13.5" hidden="1">
      <c r="B73" t="s">
        <v>98</v>
      </c>
    </row>
    <row r="74" ht="13.5" hidden="1">
      <c r="B74" t="s">
        <v>99</v>
      </c>
    </row>
    <row r="75" ht="13.5" hidden="1">
      <c r="B75" t="s">
        <v>100</v>
      </c>
    </row>
    <row r="76" ht="13.5" hidden="1">
      <c r="B76" t="s">
        <v>101</v>
      </c>
    </row>
    <row r="77" ht="13.5" hidden="1">
      <c r="B77" t="s">
        <v>102</v>
      </c>
    </row>
    <row r="78" ht="13.5" hidden="1">
      <c r="B78" t="s">
        <v>103</v>
      </c>
    </row>
    <row r="79" ht="13.5" hidden="1">
      <c r="B79" t="s">
        <v>104</v>
      </c>
    </row>
  </sheetData>
  <sheetProtection sheet="1" objects="1" scenarios="1" selectLockedCells="1"/>
  <mergeCells count="17">
    <mergeCell ref="C25:H25"/>
    <mergeCell ref="E8:F8"/>
    <mergeCell ref="B27:I27"/>
    <mergeCell ref="E14:F14"/>
    <mergeCell ref="E17:F17"/>
    <mergeCell ref="C26:H26"/>
    <mergeCell ref="E10:F10"/>
    <mergeCell ref="B2:D2"/>
    <mergeCell ref="E6:F6"/>
    <mergeCell ref="B4:G4"/>
    <mergeCell ref="B1:H1"/>
    <mergeCell ref="B28:H28"/>
    <mergeCell ref="C20:H20"/>
    <mergeCell ref="C21:H21"/>
    <mergeCell ref="C23:H23"/>
    <mergeCell ref="C22:H22"/>
    <mergeCell ref="C24:H24"/>
  </mergeCells>
  <dataValidations count="5">
    <dataValidation allowBlank="1" showInputMessage="1" showErrorMessage="1" imeMode="on" sqref="E6 C6 C10"/>
    <dataValidation allowBlank="1" error="▼をクリックしリストから選択してください。" imeMode="on" sqref="C3"/>
    <dataValidation type="list" showInputMessage="1" showErrorMessage="1" prompt="▼をクリックして&#10;選択してください" error="リストから選択してください" sqref="G3">
      <formula1>$B$33:$B$79</formula1>
    </dataValidation>
    <dataValidation type="list" showInputMessage="1" showErrorMessage="1" prompt="▼をクリックして&#10;選択してください" error="リストから選択してください" sqref="E3">
      <formula1>$M$4:$M$7</formula1>
    </dataValidation>
    <dataValidation allowBlank="1" showInputMessage="1" showErrorMessage="1" imeMode="off" sqref="E10:F10"/>
  </dataValidations>
  <printOptions horizontalCentered="1"/>
  <pageMargins left="0.4724409448818898" right="0.2362204724409449" top="0.984251968503937" bottom="0.984251968503937" header="0.5118110236220472" footer="0.5118110236220472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99"/>
  <sheetViews>
    <sheetView showGridLines="0" zoomScalePageLayoutView="0" workbookViewId="0" topLeftCell="A1">
      <selection activeCell="B6" sqref="B6"/>
    </sheetView>
  </sheetViews>
  <sheetFormatPr defaultColWidth="9.00390625" defaultRowHeight="13.5"/>
  <cols>
    <col min="1" max="1" width="2.75390625" style="13" customWidth="1"/>
    <col min="2" max="2" width="5.00390625" style="13" customWidth="1"/>
    <col min="3" max="4" width="11.375" style="13" customWidth="1"/>
    <col min="5" max="5" width="2.625" style="13" customWidth="1"/>
    <col min="6" max="6" width="6.375" style="13" customWidth="1"/>
    <col min="7" max="7" width="8.75390625" style="13" customWidth="1"/>
    <col min="8" max="8" width="6.25390625" style="13" customWidth="1"/>
    <col min="9" max="9" width="8.75390625" style="13" customWidth="1"/>
    <col min="10" max="10" width="6.25390625" style="13" customWidth="1"/>
    <col min="11" max="11" width="8.75390625" style="13" hidden="1" customWidth="1"/>
    <col min="12" max="12" width="6.25390625" style="13" hidden="1" customWidth="1"/>
    <col min="13" max="16" width="4.75390625" style="13" customWidth="1"/>
    <col min="17" max="17" width="7.75390625" style="25" hidden="1" customWidth="1"/>
    <col min="18" max="18" width="7.00390625" style="25" hidden="1" customWidth="1"/>
    <col min="19" max="19" width="7.375" style="25" hidden="1" customWidth="1"/>
    <col min="20" max="20" width="10.50390625" style="25" hidden="1" customWidth="1"/>
    <col min="21" max="21" width="7.625" style="25" hidden="1" customWidth="1"/>
    <col min="22" max="22" width="10.00390625" style="13" hidden="1" customWidth="1"/>
    <col min="23" max="23" width="7.375" style="13" hidden="1" customWidth="1"/>
    <col min="24" max="24" width="6.375" style="13" hidden="1" customWidth="1"/>
    <col min="25" max="30" width="9.625" style="13" hidden="1" customWidth="1"/>
    <col min="31" max="31" width="9.00390625" style="13" customWidth="1"/>
    <col min="32" max="32" width="10.00390625" style="13" customWidth="1"/>
    <col min="33" max="16384" width="9.00390625" style="13" customWidth="1"/>
  </cols>
  <sheetData>
    <row r="1" spans="1:37" ht="14.25" customHeight="1">
      <c r="A1" s="175" t="s">
        <v>173</v>
      </c>
      <c r="B1" s="176"/>
      <c r="C1" s="110" t="s">
        <v>153</v>
      </c>
      <c r="D1" s="110"/>
      <c r="E1" s="109"/>
      <c r="F1" s="109"/>
      <c r="G1" s="33"/>
      <c r="I1" s="34" t="str">
        <f>"所属長名："&amp;'所属データ'!$C$6&amp;"　印"</f>
        <v>所属長名：　印</v>
      </c>
      <c r="J1" s="34"/>
      <c r="K1" s="34"/>
      <c r="L1" s="34"/>
      <c r="M1" s="34"/>
      <c r="N1" s="34"/>
      <c r="O1" s="34"/>
      <c r="P1" s="34"/>
      <c r="S1" s="83"/>
      <c r="U1" s="16" t="s">
        <v>30</v>
      </c>
      <c r="V1" s="16" t="s">
        <v>31</v>
      </c>
      <c r="W1" s="16" t="s">
        <v>32</v>
      </c>
      <c r="X1" s="16" t="s">
        <v>15</v>
      </c>
      <c r="Y1" s="16" t="s">
        <v>27</v>
      </c>
      <c r="Z1" s="16" t="s">
        <v>28</v>
      </c>
      <c r="AA1" s="16" t="s">
        <v>29</v>
      </c>
      <c r="AB1" s="16" t="s">
        <v>16</v>
      </c>
      <c r="AC1" s="16" t="s">
        <v>17</v>
      </c>
      <c r="AD1" s="16" t="s">
        <v>18</v>
      </c>
      <c r="AE1" s="17"/>
      <c r="AF1" s="17"/>
      <c r="AG1" s="17"/>
      <c r="AH1" s="17"/>
      <c r="AI1" s="17"/>
      <c r="AJ1" s="17"/>
      <c r="AK1" s="17"/>
    </row>
    <row r="2" spans="1:37" ht="14.25" customHeight="1" thickBot="1">
      <c r="A2" s="177"/>
      <c r="B2" s="178"/>
      <c r="C2" s="180" t="str">
        <f>"所属名："&amp;'所属データ'!$C$3</f>
        <v>所属名：</v>
      </c>
      <c r="D2" s="181"/>
      <c r="E2" s="181"/>
      <c r="F2" s="181"/>
      <c r="G2" s="33"/>
      <c r="I2" s="34" t="str">
        <f>"監督名："&amp;'所属データ'!$E$6</f>
        <v>監督名：</v>
      </c>
      <c r="M2" s="82">
        <f>IF(COUNTA(M6:M50)&gt;6,"ﾘﾚｰ人数ｵｰﾊﾞｰ","")</f>
      </c>
      <c r="N2" s="82">
        <f>IF(COUNTA(N6:N50)&gt;6,"ﾘﾚｰ人数ｵｰﾊﾞｰ","")</f>
      </c>
      <c r="O2" s="82"/>
      <c r="P2" s="82">
        <f>IF(COUNTA(P6:P50)&gt;6,"ﾘﾚｰ人数ｵｰﾊﾞｰ","")</f>
      </c>
      <c r="S2" s="24"/>
      <c r="T2" s="25">
        <f>IF(COUNTA(M6:M50)&gt;0,'所属データ'!$E$3&amp;"400",0)</f>
        <v>0</v>
      </c>
      <c r="U2" s="14">
        <f>'所属データ'!$A$19/100+430000</f>
        <v>431001</v>
      </c>
      <c r="V2" s="14">
        <f>'所属データ'!$C$3&amp;M5</f>
      </c>
      <c r="X2" s="78">
        <f>IF(M4="","",RIGHT(M4+100000,5))</f>
      </c>
      <c r="Y2" s="13">
        <f>IF(ISERROR(SMALL($S$6:$S$50,1)),"",SMALL($S$6:$S$50,1))</f>
      </c>
      <c r="Z2" s="13">
        <f>IF(ISERROR(SMALL($S$6:$S$50,2)),"",SMALL($S$6:$S$50,2))</f>
      </c>
      <c r="AA2" s="13">
        <f>IF(ISERROR(SMALL($S$6:$S$50,3)),"",SMALL($S$6:$S$50,3))</f>
      </c>
      <c r="AB2" s="13">
        <f>IF(ISERROR(SMALL($S$6:$S$50,4)),"",SMALL($S$6:$S$50,4))</f>
      </c>
      <c r="AC2" s="13">
        <f>IF(ISERROR(SMALL($S$6:$S$50,5)),"",SMALL($S$6:$S$50,5))</f>
      </c>
      <c r="AD2" s="13">
        <f>IF(ISERROR(SMALL($S$6:$S$50,6)),"",SMALL($S$6:$S$50,6))</f>
      </c>
      <c r="AE2" s="17"/>
      <c r="AF2" s="17"/>
      <c r="AG2" s="17"/>
      <c r="AH2" s="17"/>
      <c r="AI2" s="17"/>
      <c r="AJ2" s="17"/>
      <c r="AK2" s="17"/>
    </row>
    <row r="3" spans="1:37" ht="14.25" customHeight="1" thickBot="1">
      <c r="A3" s="179"/>
      <c r="B3" s="179"/>
      <c r="C3" s="179"/>
      <c r="D3" s="144"/>
      <c r="E3" s="25"/>
      <c r="F3" s="25"/>
      <c r="G3" s="25"/>
      <c r="H3" s="81"/>
      <c r="I3" s="81"/>
      <c r="M3" s="187" t="s">
        <v>111</v>
      </c>
      <c r="N3" s="188"/>
      <c r="O3" s="188"/>
      <c r="P3" s="189"/>
      <c r="Q3" s="25" t="s">
        <v>24</v>
      </c>
      <c r="T3" s="25">
        <f>IF(COUNTA(N6:N50)&gt;0,'所属データ'!$E$3&amp;"400",0)</f>
        <v>0</v>
      </c>
      <c r="U3" s="14">
        <f>'所属データ'!$A$19/100+431000</f>
        <v>432001</v>
      </c>
      <c r="V3" s="14">
        <f>'所属データ'!$C$3&amp;N5</f>
      </c>
      <c r="X3" s="78">
        <f>IF(N4="","",RIGHT(N4+100000,5))</f>
      </c>
      <c r="Y3" s="13">
        <f>IF(ISERROR(SMALL($T$6:$T$50,1)),"",SMALL($T$6:$T$50,1))</f>
      </c>
      <c r="Z3" s="13">
        <f>IF(ISERROR(SMALL($T$6:$T$50,2)),"",SMALL($T$6:$T$50,2))</f>
      </c>
      <c r="AA3" s="13">
        <f>IF(ISERROR(SMALL($T$6:$T$50,3)),"",SMALL($T$6:$T$50,3))</f>
      </c>
      <c r="AB3" s="13">
        <f>IF(ISERROR(SMALL($T$6:$T$50,4)),"",SMALL($T$6:$T$50,4))</f>
      </c>
      <c r="AC3" s="13">
        <f>IF(ISERROR(SMALL($T$6:$T$50,5)),"",SMALL($T$6:$T$50,5))</f>
      </c>
      <c r="AD3" s="13">
        <f>IF(ISERROR(SMALL($T$6:$T$50,6)),"",SMALL($T$6:$T$50,6))</f>
      </c>
      <c r="AE3" s="18"/>
      <c r="AF3" s="17"/>
      <c r="AG3" s="17"/>
      <c r="AH3" s="17"/>
      <c r="AI3" s="17"/>
      <c r="AJ3" s="17"/>
      <c r="AK3" s="17"/>
    </row>
    <row r="4" spans="1:37" ht="12" customHeight="1">
      <c r="A4" s="190" t="s">
        <v>20</v>
      </c>
      <c r="B4" s="192" t="s">
        <v>33</v>
      </c>
      <c r="C4" s="28" t="s">
        <v>19</v>
      </c>
      <c r="D4" s="28" t="s">
        <v>155</v>
      </c>
      <c r="E4" s="183" t="s">
        <v>23</v>
      </c>
      <c r="F4" s="185" t="s">
        <v>105</v>
      </c>
      <c r="G4" s="182" t="s">
        <v>35</v>
      </c>
      <c r="H4" s="182"/>
      <c r="I4" s="182" t="s">
        <v>54</v>
      </c>
      <c r="J4" s="182"/>
      <c r="K4" s="182" t="s">
        <v>55</v>
      </c>
      <c r="L4" s="182"/>
      <c r="M4" s="138"/>
      <c r="N4" s="138"/>
      <c r="O4" s="138"/>
      <c r="P4" s="139"/>
      <c r="T4" s="25">
        <f>IF(COUNTA(O6:O50)&gt;0,'所属データ'!$E$3&amp;"400",0)</f>
        <v>0</v>
      </c>
      <c r="U4" s="14">
        <f>'所属データ'!$A$19/100+432000</f>
        <v>433001</v>
      </c>
      <c r="V4" s="14">
        <f>'所属データ'!$C$3&amp;O5</f>
      </c>
      <c r="X4" s="78">
        <f>IF(O4="","",RIGHT(O4+100000,5))</f>
      </c>
      <c r="Y4" s="13">
        <f>IF(ISERROR(SMALL($U$6:$U$50,1)),"",SMALL($U$6:$U$50,1))</f>
      </c>
      <c r="Z4" s="13">
        <f>IF(ISERROR(SMALL($U$6:$U$50,2)),"",SMALL($U$6:$U$50,2))</f>
      </c>
      <c r="AA4" s="13">
        <f>IF(ISERROR(SMALL($U$6:$U$50,3)),"",SMALL($U$6:$U$50,3))</f>
      </c>
      <c r="AB4" s="13">
        <f>IF(ISERROR(SMALL($U$6:$U$50,4)),"",SMALL($U$6:$U$50,4))</f>
      </c>
      <c r="AC4" s="13">
        <f>IF(ISERROR(SMALL($U$6:$U$50,5)),"",SMALL($U$6:$U$50,5))</f>
      </c>
      <c r="AD4" s="13">
        <f>IF(ISERROR(SMALL($U$6:$U$50,6)),"",SMALL($U$6:$U$50,6))</f>
      </c>
      <c r="AE4" s="19"/>
      <c r="AF4" s="17"/>
      <c r="AG4" s="17"/>
      <c r="AH4" s="17"/>
      <c r="AI4" s="17"/>
      <c r="AJ4" s="17"/>
      <c r="AK4" s="17"/>
    </row>
    <row r="5" spans="1:37" ht="13.5" customHeight="1" thickBot="1">
      <c r="A5" s="191"/>
      <c r="B5" s="193"/>
      <c r="C5" s="39" t="s">
        <v>21</v>
      </c>
      <c r="D5" s="39" t="s">
        <v>21</v>
      </c>
      <c r="E5" s="184"/>
      <c r="F5" s="186"/>
      <c r="G5" s="29" t="s">
        <v>25</v>
      </c>
      <c r="H5" s="30" t="s">
        <v>26</v>
      </c>
      <c r="I5" s="29" t="s">
        <v>25</v>
      </c>
      <c r="J5" s="108" t="s">
        <v>26</v>
      </c>
      <c r="K5" s="29" t="s">
        <v>25</v>
      </c>
      <c r="L5" s="108" t="s">
        <v>26</v>
      </c>
      <c r="M5" s="112"/>
      <c r="N5" s="112"/>
      <c r="O5" s="112"/>
      <c r="P5" s="140"/>
      <c r="Q5" s="26">
        <f>COUNTA(C6:C50)</f>
        <v>0</v>
      </c>
      <c r="R5" s="26"/>
      <c r="T5" s="25">
        <f>IF(COUNTA(P6:P50)&gt;0,'所属データ'!$E$3&amp;"400",0)</f>
        <v>0</v>
      </c>
      <c r="U5" s="14">
        <f>'所属データ'!$A$19/100+433000</f>
        <v>434001</v>
      </c>
      <c r="V5" s="14">
        <f>'所属データ'!$C$3&amp;P5</f>
      </c>
      <c r="X5" s="78">
        <f>IF(P4="","",RIGHT(P4+100000,5))</f>
      </c>
      <c r="Y5" s="13">
        <f>IF(ISERROR(SMALL($V$6:$V$50,1)),"",SMALL($V$6:$V$50,1))</f>
      </c>
      <c r="Z5" s="13">
        <f>IF(ISERROR(SMALL($V$6:$V$50,2)),"",SMALL($V$6:$V$50,2))</f>
      </c>
      <c r="AA5" s="13">
        <f>IF(ISERROR(SMALL($V$6:$V$50,3)),"",SMALL($V$6:$V$50,3))</f>
      </c>
      <c r="AB5" s="13">
        <f>IF(ISERROR(SMALL($V$6:$V$50,4)),"",SMALL($V$6:$V$50,4))</f>
      </c>
      <c r="AC5" s="13">
        <f>IF(ISERROR(SMALL($V$6:$V$50,5)),"",SMALL($V$6:$V$50,5))</f>
      </c>
      <c r="AD5" s="13">
        <f>IF(ISERROR(SMALL($V$6:$V$50,6)),"",SMALL($V$6:$V$50,6))</f>
      </c>
      <c r="AE5" s="17"/>
      <c r="AF5" s="17"/>
      <c r="AG5" s="17"/>
      <c r="AH5" s="17"/>
      <c r="AI5" s="17"/>
      <c r="AJ5" s="17"/>
      <c r="AK5" s="17"/>
    </row>
    <row r="6" spans="1:37" ht="14.25" customHeight="1">
      <c r="A6" s="72">
        <v>1</v>
      </c>
      <c r="B6" s="27"/>
      <c r="C6" s="145"/>
      <c r="D6" s="61"/>
      <c r="E6" s="62"/>
      <c r="F6" s="147" t="str">
        <f>'所属データ'!$G$3</f>
        <v>熊　本</v>
      </c>
      <c r="G6" s="31"/>
      <c r="H6" s="35"/>
      <c r="I6" s="31"/>
      <c r="J6" s="35"/>
      <c r="K6" s="31"/>
      <c r="L6" s="35"/>
      <c r="M6" s="106"/>
      <c r="N6" s="115"/>
      <c r="O6" s="106"/>
      <c r="P6" s="117"/>
      <c r="Q6" s="25">
        <f>'所属データ'!$A$19</f>
        <v>100100</v>
      </c>
      <c r="R6" s="25">
        <f>COUNTA(G6,I6,K6)</f>
        <v>0</v>
      </c>
      <c r="S6" s="25">
        <f>IF(M6="","",Q6*1000+10000+A6)</f>
      </c>
      <c r="T6" s="25">
        <f aca="true" t="shared" si="0" ref="T6:T50">IF(N6="","",Q6*1000+10000+A6)</f>
      </c>
      <c r="U6" s="25">
        <f>IF(O6="","",Q6*1000+10000+A6)</f>
      </c>
      <c r="V6" s="25">
        <f>IF(P6="","",Q6*1000+10000+A6)</f>
      </c>
      <c r="AE6" s="14"/>
      <c r="AF6" s="37"/>
      <c r="AG6" s="17"/>
      <c r="AH6" s="17"/>
      <c r="AI6" s="17"/>
      <c r="AJ6" s="17"/>
      <c r="AK6" s="17"/>
    </row>
    <row r="7" spans="1:22" ht="14.25" customHeight="1">
      <c r="A7" s="73">
        <v>2</v>
      </c>
      <c r="B7" s="27"/>
      <c r="C7" s="145"/>
      <c r="D7" s="61"/>
      <c r="E7" s="62"/>
      <c r="F7" s="133" t="str">
        <f>'所属データ'!$G$3</f>
        <v>熊　本</v>
      </c>
      <c r="G7" s="31"/>
      <c r="H7" s="35"/>
      <c r="I7" s="31"/>
      <c r="J7" s="35"/>
      <c r="K7" s="31"/>
      <c r="L7" s="35"/>
      <c r="M7" s="106"/>
      <c r="N7" s="115"/>
      <c r="O7" s="106"/>
      <c r="P7" s="117"/>
      <c r="Q7" s="25">
        <f>'所属データ'!$A$19</f>
        <v>100100</v>
      </c>
      <c r="R7" s="25">
        <f aca="true" t="shared" si="1" ref="R7:R50">COUNTA(G7,I7,K7)</f>
        <v>0</v>
      </c>
      <c r="S7" s="25">
        <f aca="true" t="shared" si="2" ref="S7:S50">IF(M7="","",Q7*1000+10000+A7)</f>
      </c>
      <c r="T7" s="25">
        <f t="shared" si="0"/>
      </c>
      <c r="U7" s="25">
        <f aca="true" t="shared" si="3" ref="U7:U50">IF(O7="","",Q7*1000+10000+A7)</f>
      </c>
      <c r="V7" s="25">
        <f aca="true" t="shared" si="4" ref="V7:V50">IF(P7="","",Q7*1000+10000+A7)</f>
      </c>
    </row>
    <row r="8" spans="1:33" ht="14.25" customHeight="1">
      <c r="A8" s="73">
        <v>3</v>
      </c>
      <c r="B8" s="27"/>
      <c r="C8" s="145"/>
      <c r="D8" s="61"/>
      <c r="E8" s="62"/>
      <c r="F8" s="133" t="str">
        <f>'所属データ'!$G$3</f>
        <v>熊　本</v>
      </c>
      <c r="G8" s="31"/>
      <c r="H8" s="35"/>
      <c r="I8" s="31"/>
      <c r="J8" s="35"/>
      <c r="K8" s="31"/>
      <c r="L8" s="35"/>
      <c r="M8" s="106"/>
      <c r="N8" s="115"/>
      <c r="O8" s="106"/>
      <c r="P8" s="117"/>
      <c r="Q8" s="25">
        <f>'所属データ'!$A$19</f>
        <v>100100</v>
      </c>
      <c r="R8" s="25">
        <f t="shared" si="1"/>
        <v>0</v>
      </c>
      <c r="S8" s="25">
        <f t="shared" si="2"/>
      </c>
      <c r="T8" s="25">
        <f t="shared" si="0"/>
      </c>
      <c r="U8" s="25">
        <f t="shared" si="3"/>
      </c>
      <c r="V8" s="25">
        <f t="shared" si="4"/>
      </c>
      <c r="W8" s="14"/>
      <c r="X8" s="14"/>
      <c r="Y8" s="14"/>
      <c r="Z8" s="14"/>
      <c r="AA8" s="14"/>
      <c r="AB8" s="14"/>
      <c r="AC8" s="14"/>
      <c r="AD8" s="14"/>
      <c r="AE8" s="14"/>
      <c r="AF8" s="37"/>
      <c r="AG8" s="17"/>
    </row>
    <row r="9" spans="1:33" ht="14.25" customHeight="1">
      <c r="A9" s="73">
        <v>4</v>
      </c>
      <c r="B9" s="27"/>
      <c r="C9" s="61"/>
      <c r="D9" s="61"/>
      <c r="E9" s="62"/>
      <c r="F9" s="133" t="str">
        <f>'所属データ'!$G$3</f>
        <v>熊　本</v>
      </c>
      <c r="G9" s="31"/>
      <c r="H9" s="35"/>
      <c r="I9" s="31"/>
      <c r="J9" s="35"/>
      <c r="K9" s="31"/>
      <c r="L9" s="35"/>
      <c r="M9" s="106"/>
      <c r="N9" s="115"/>
      <c r="O9" s="106"/>
      <c r="P9" s="117"/>
      <c r="Q9" s="25">
        <f>'所属データ'!$A$19</f>
        <v>100100</v>
      </c>
      <c r="R9" s="25">
        <f t="shared" si="1"/>
        <v>0</v>
      </c>
      <c r="S9" s="25">
        <f t="shared" si="2"/>
      </c>
      <c r="T9" s="25">
        <f t="shared" si="0"/>
      </c>
      <c r="U9" s="25">
        <f t="shared" si="3"/>
      </c>
      <c r="V9" s="25">
        <f t="shared" si="4"/>
      </c>
      <c r="W9" s="14"/>
      <c r="X9" s="14"/>
      <c r="Y9" s="14"/>
      <c r="Z9" s="14"/>
      <c r="AA9" s="14"/>
      <c r="AB9" s="14"/>
      <c r="AC9" s="14"/>
      <c r="AD9" s="14"/>
      <c r="AE9" s="14"/>
      <c r="AF9" s="37"/>
      <c r="AG9" s="17"/>
    </row>
    <row r="10" spans="1:33" ht="14.25" customHeight="1" thickBot="1">
      <c r="A10" s="74">
        <v>5</v>
      </c>
      <c r="B10" s="38"/>
      <c r="C10" s="146"/>
      <c r="D10" s="63"/>
      <c r="E10" s="64"/>
      <c r="F10" s="134" t="str">
        <f>'所属データ'!$G$3</f>
        <v>熊　本</v>
      </c>
      <c r="G10" s="32"/>
      <c r="H10" s="36"/>
      <c r="I10" s="32"/>
      <c r="J10" s="36"/>
      <c r="K10" s="32"/>
      <c r="L10" s="36"/>
      <c r="M10" s="107"/>
      <c r="N10" s="116"/>
      <c r="O10" s="107"/>
      <c r="P10" s="118"/>
      <c r="Q10" s="25">
        <f>'所属データ'!$A$19</f>
        <v>100100</v>
      </c>
      <c r="R10" s="25">
        <f t="shared" si="1"/>
        <v>0</v>
      </c>
      <c r="S10" s="25">
        <f t="shared" si="2"/>
      </c>
      <c r="T10" s="25">
        <f t="shared" si="0"/>
      </c>
      <c r="U10" s="25">
        <f t="shared" si="3"/>
      </c>
      <c r="V10" s="25">
        <f t="shared" si="4"/>
      </c>
      <c r="W10" s="14"/>
      <c r="X10" s="14"/>
      <c r="Y10" s="14"/>
      <c r="Z10" s="14"/>
      <c r="AA10" s="14"/>
      <c r="AB10" s="14"/>
      <c r="AC10" s="14"/>
      <c r="AD10" s="14"/>
      <c r="AE10" s="14"/>
      <c r="AF10" s="37"/>
      <c r="AG10" s="17"/>
    </row>
    <row r="11" spans="1:33" ht="14.25" customHeight="1">
      <c r="A11" s="72">
        <v>6</v>
      </c>
      <c r="B11" s="27"/>
      <c r="C11" s="145"/>
      <c r="D11" s="61"/>
      <c r="E11" s="62"/>
      <c r="F11" s="133" t="str">
        <f>'所属データ'!$G$3</f>
        <v>熊　本</v>
      </c>
      <c r="G11" s="31"/>
      <c r="H11" s="35"/>
      <c r="I11" s="31"/>
      <c r="J11" s="35"/>
      <c r="K11" s="31"/>
      <c r="L11" s="35"/>
      <c r="M11" s="106"/>
      <c r="N11" s="115"/>
      <c r="O11" s="106"/>
      <c r="P11" s="117"/>
      <c r="Q11" s="25">
        <f>'所属データ'!$A$19</f>
        <v>100100</v>
      </c>
      <c r="R11" s="25">
        <f t="shared" si="1"/>
        <v>0</v>
      </c>
      <c r="S11" s="25">
        <f t="shared" si="2"/>
      </c>
      <c r="T11" s="25">
        <f t="shared" si="0"/>
      </c>
      <c r="U11" s="25">
        <f t="shared" si="3"/>
      </c>
      <c r="V11" s="25">
        <f t="shared" si="4"/>
      </c>
      <c r="W11" s="14"/>
      <c r="X11" s="14"/>
      <c r="Y11" s="14"/>
      <c r="Z11" s="14"/>
      <c r="AA11" s="14"/>
      <c r="AB11" s="14"/>
      <c r="AC11" s="14"/>
      <c r="AD11" s="14"/>
      <c r="AE11" s="14"/>
      <c r="AF11" s="37"/>
      <c r="AG11" s="17"/>
    </row>
    <row r="12" spans="1:33" ht="14.25" customHeight="1">
      <c r="A12" s="73">
        <v>7</v>
      </c>
      <c r="B12" s="27"/>
      <c r="C12" s="145"/>
      <c r="D12" s="61"/>
      <c r="E12" s="62"/>
      <c r="F12" s="133" t="str">
        <f>'所属データ'!$G$3</f>
        <v>熊　本</v>
      </c>
      <c r="G12" s="31"/>
      <c r="H12" s="35"/>
      <c r="I12" s="31"/>
      <c r="J12" s="35"/>
      <c r="K12" s="31"/>
      <c r="L12" s="35"/>
      <c r="M12" s="106"/>
      <c r="N12" s="115"/>
      <c r="O12" s="106"/>
      <c r="P12" s="117"/>
      <c r="Q12" s="25">
        <f>'所属データ'!$A$19</f>
        <v>100100</v>
      </c>
      <c r="R12" s="25">
        <f t="shared" si="1"/>
        <v>0</v>
      </c>
      <c r="S12" s="25">
        <f t="shared" si="2"/>
      </c>
      <c r="T12" s="25">
        <f t="shared" si="0"/>
      </c>
      <c r="U12" s="25">
        <f t="shared" si="3"/>
      </c>
      <c r="V12" s="25">
        <f t="shared" si="4"/>
      </c>
      <c r="W12" s="14"/>
      <c r="X12" s="14"/>
      <c r="Y12" s="14"/>
      <c r="Z12" s="14"/>
      <c r="AA12" s="14"/>
      <c r="AB12" s="14"/>
      <c r="AC12" s="14"/>
      <c r="AD12" s="14"/>
      <c r="AE12" s="14"/>
      <c r="AF12" s="37"/>
      <c r="AG12" s="17"/>
    </row>
    <row r="13" spans="1:32" ht="14.25" customHeight="1">
      <c r="A13" s="73">
        <v>8</v>
      </c>
      <c r="B13" s="27"/>
      <c r="C13" s="145"/>
      <c r="D13" s="61"/>
      <c r="E13" s="62"/>
      <c r="F13" s="133" t="str">
        <f>'所属データ'!$G$3</f>
        <v>熊　本</v>
      </c>
      <c r="G13" s="31"/>
      <c r="H13" s="35"/>
      <c r="I13" s="31"/>
      <c r="J13" s="35"/>
      <c r="K13" s="31"/>
      <c r="L13" s="35"/>
      <c r="M13" s="106"/>
      <c r="N13" s="115"/>
      <c r="O13" s="106"/>
      <c r="P13" s="117"/>
      <c r="Q13" s="25">
        <f>'所属データ'!$A$19</f>
        <v>100100</v>
      </c>
      <c r="R13" s="25">
        <f t="shared" si="1"/>
        <v>0</v>
      </c>
      <c r="S13" s="25">
        <f t="shared" si="2"/>
      </c>
      <c r="T13" s="25">
        <f t="shared" si="0"/>
      </c>
      <c r="U13" s="25">
        <f t="shared" si="3"/>
      </c>
      <c r="V13" s="25">
        <f t="shared" si="4"/>
      </c>
      <c r="W13" s="14"/>
      <c r="X13" s="14"/>
      <c r="Y13" s="14"/>
      <c r="Z13" s="14"/>
      <c r="AA13" s="14"/>
      <c r="AB13" s="14"/>
      <c r="AC13" s="14"/>
      <c r="AD13" s="14"/>
      <c r="AE13" s="14"/>
      <c r="AF13" s="37"/>
    </row>
    <row r="14" spans="1:32" ht="14.25" customHeight="1">
      <c r="A14" s="73">
        <v>9</v>
      </c>
      <c r="B14" s="27"/>
      <c r="C14" s="145"/>
      <c r="D14" s="61"/>
      <c r="E14" s="62"/>
      <c r="F14" s="133" t="str">
        <f>'所属データ'!$G$3</f>
        <v>熊　本</v>
      </c>
      <c r="G14" s="31"/>
      <c r="H14" s="35"/>
      <c r="I14" s="31"/>
      <c r="J14" s="35"/>
      <c r="K14" s="31"/>
      <c r="L14" s="35"/>
      <c r="M14" s="106"/>
      <c r="N14" s="115"/>
      <c r="O14" s="106"/>
      <c r="P14" s="117"/>
      <c r="Q14" s="25">
        <f>'所属データ'!$A$19</f>
        <v>100100</v>
      </c>
      <c r="R14" s="25">
        <f t="shared" si="1"/>
        <v>0</v>
      </c>
      <c r="S14" s="25">
        <f t="shared" si="2"/>
      </c>
      <c r="T14" s="25">
        <f t="shared" si="0"/>
      </c>
      <c r="U14" s="25">
        <f t="shared" si="3"/>
      </c>
      <c r="V14" s="25">
        <f t="shared" si="4"/>
      </c>
      <c r="W14" s="14"/>
      <c r="X14" s="14"/>
      <c r="Y14" s="14"/>
      <c r="Z14" s="14"/>
      <c r="AA14" s="14"/>
      <c r="AB14" s="14"/>
      <c r="AC14" s="14"/>
      <c r="AD14" s="14"/>
      <c r="AE14" s="14"/>
      <c r="AF14" s="37"/>
    </row>
    <row r="15" spans="1:32" ht="14.25" customHeight="1" thickBot="1">
      <c r="A15" s="74">
        <v>10</v>
      </c>
      <c r="B15" s="38"/>
      <c r="C15" s="146"/>
      <c r="D15" s="63"/>
      <c r="E15" s="64"/>
      <c r="F15" s="134" t="str">
        <f>'所属データ'!$G$3</f>
        <v>熊　本</v>
      </c>
      <c r="G15" s="32"/>
      <c r="H15" s="36"/>
      <c r="I15" s="32"/>
      <c r="J15" s="36"/>
      <c r="K15" s="32"/>
      <c r="L15" s="36"/>
      <c r="M15" s="107"/>
      <c r="N15" s="116"/>
      <c r="O15" s="107"/>
      <c r="P15" s="118"/>
      <c r="Q15" s="25">
        <f>'所属データ'!$A$19</f>
        <v>100100</v>
      </c>
      <c r="R15" s="25">
        <f t="shared" si="1"/>
        <v>0</v>
      </c>
      <c r="S15" s="25">
        <f t="shared" si="2"/>
      </c>
      <c r="T15" s="25">
        <f t="shared" si="0"/>
      </c>
      <c r="U15" s="25">
        <f t="shared" si="3"/>
      </c>
      <c r="V15" s="25">
        <f t="shared" si="4"/>
      </c>
      <c r="W15" s="14"/>
      <c r="X15" s="14"/>
      <c r="Y15" s="14"/>
      <c r="Z15" s="14"/>
      <c r="AA15" s="14"/>
      <c r="AB15" s="14"/>
      <c r="AC15" s="14"/>
      <c r="AD15" s="14"/>
      <c r="AE15" s="14"/>
      <c r="AF15" s="37"/>
    </row>
    <row r="16" spans="1:32" ht="14.25" customHeight="1">
      <c r="A16" s="72">
        <v>11</v>
      </c>
      <c r="B16" s="27"/>
      <c r="C16" s="61"/>
      <c r="D16" s="61"/>
      <c r="E16" s="62"/>
      <c r="F16" s="133" t="str">
        <f>'所属データ'!$G$3</f>
        <v>熊　本</v>
      </c>
      <c r="G16" s="31"/>
      <c r="H16" s="35"/>
      <c r="I16" s="31"/>
      <c r="J16" s="35"/>
      <c r="K16" s="31"/>
      <c r="L16" s="35"/>
      <c r="M16" s="106"/>
      <c r="N16" s="115"/>
      <c r="O16" s="106"/>
      <c r="P16" s="117"/>
      <c r="Q16" s="25">
        <f>'所属データ'!$A$19</f>
        <v>100100</v>
      </c>
      <c r="R16" s="25">
        <f t="shared" si="1"/>
        <v>0</v>
      </c>
      <c r="S16" s="25">
        <f t="shared" si="2"/>
      </c>
      <c r="T16" s="25">
        <f t="shared" si="0"/>
      </c>
      <c r="U16" s="25">
        <f t="shared" si="3"/>
      </c>
      <c r="V16" s="25">
        <f t="shared" si="4"/>
      </c>
      <c r="W16" s="14"/>
      <c r="X16" s="14"/>
      <c r="Y16" s="14"/>
      <c r="Z16" s="14"/>
      <c r="AA16" s="14"/>
      <c r="AB16" s="14"/>
      <c r="AC16" s="14"/>
      <c r="AD16" s="14"/>
      <c r="AE16" s="14"/>
      <c r="AF16" s="37"/>
    </row>
    <row r="17" spans="1:32" ht="14.25" customHeight="1">
      <c r="A17" s="73">
        <v>12</v>
      </c>
      <c r="B17" s="27"/>
      <c r="C17" s="61"/>
      <c r="D17" s="61"/>
      <c r="E17" s="62"/>
      <c r="F17" s="133" t="str">
        <f>'所属データ'!$G$3</f>
        <v>熊　本</v>
      </c>
      <c r="G17" s="31"/>
      <c r="H17" s="35"/>
      <c r="I17" s="31"/>
      <c r="J17" s="35"/>
      <c r="K17" s="31"/>
      <c r="L17" s="35"/>
      <c r="M17" s="106"/>
      <c r="N17" s="115"/>
      <c r="O17" s="106"/>
      <c r="P17" s="117"/>
      <c r="Q17" s="25">
        <f>'所属データ'!$A$19</f>
        <v>100100</v>
      </c>
      <c r="R17" s="25">
        <f t="shared" si="1"/>
        <v>0</v>
      </c>
      <c r="S17" s="25">
        <f t="shared" si="2"/>
      </c>
      <c r="T17" s="25">
        <f t="shared" si="0"/>
      </c>
      <c r="U17" s="25">
        <f t="shared" si="3"/>
      </c>
      <c r="V17" s="25">
        <f t="shared" si="4"/>
      </c>
      <c r="W17" s="14"/>
      <c r="X17" s="14"/>
      <c r="Y17" s="14"/>
      <c r="Z17" s="14"/>
      <c r="AA17" s="14"/>
      <c r="AB17" s="14"/>
      <c r="AC17" s="14"/>
      <c r="AD17" s="14"/>
      <c r="AE17" s="14"/>
      <c r="AF17" s="37"/>
    </row>
    <row r="18" spans="1:32" ht="14.25" customHeight="1">
      <c r="A18" s="73">
        <v>13</v>
      </c>
      <c r="B18" s="27"/>
      <c r="C18" s="61"/>
      <c r="D18" s="61"/>
      <c r="E18" s="62"/>
      <c r="F18" s="133" t="str">
        <f>'所属データ'!$G$3</f>
        <v>熊　本</v>
      </c>
      <c r="G18" s="31"/>
      <c r="H18" s="35"/>
      <c r="I18" s="31"/>
      <c r="J18" s="35"/>
      <c r="K18" s="31"/>
      <c r="L18" s="35"/>
      <c r="M18" s="106"/>
      <c r="N18" s="115"/>
      <c r="O18" s="106"/>
      <c r="P18" s="117"/>
      <c r="Q18" s="25">
        <f>'所属データ'!$A$19</f>
        <v>100100</v>
      </c>
      <c r="R18" s="25">
        <f t="shared" si="1"/>
        <v>0</v>
      </c>
      <c r="S18" s="25">
        <f t="shared" si="2"/>
      </c>
      <c r="T18" s="25">
        <f t="shared" si="0"/>
      </c>
      <c r="U18" s="25">
        <f t="shared" si="3"/>
      </c>
      <c r="V18" s="25">
        <f t="shared" si="4"/>
      </c>
      <c r="W18" s="14"/>
      <c r="X18" s="14"/>
      <c r="Y18" s="14"/>
      <c r="Z18" s="14"/>
      <c r="AA18" s="14"/>
      <c r="AB18" s="14"/>
      <c r="AC18" s="14"/>
      <c r="AD18" s="14"/>
      <c r="AE18" s="14"/>
      <c r="AF18" s="37"/>
    </row>
    <row r="19" spans="1:32" ht="14.25" customHeight="1">
      <c r="A19" s="73">
        <v>14</v>
      </c>
      <c r="B19" s="27"/>
      <c r="C19" s="61"/>
      <c r="D19" s="61"/>
      <c r="E19" s="62"/>
      <c r="F19" s="133" t="str">
        <f>'所属データ'!$G$3</f>
        <v>熊　本</v>
      </c>
      <c r="G19" s="31"/>
      <c r="H19" s="35"/>
      <c r="I19" s="31"/>
      <c r="J19" s="35"/>
      <c r="K19" s="31"/>
      <c r="L19" s="35"/>
      <c r="M19" s="106"/>
      <c r="N19" s="115"/>
      <c r="O19" s="106"/>
      <c r="P19" s="117"/>
      <c r="Q19" s="25">
        <f>'所属データ'!$A$19</f>
        <v>100100</v>
      </c>
      <c r="R19" s="25">
        <f t="shared" si="1"/>
        <v>0</v>
      </c>
      <c r="S19" s="25">
        <f t="shared" si="2"/>
      </c>
      <c r="T19" s="25">
        <f t="shared" si="0"/>
      </c>
      <c r="U19" s="25">
        <f t="shared" si="3"/>
      </c>
      <c r="V19" s="25">
        <f t="shared" si="4"/>
      </c>
      <c r="W19" s="14"/>
      <c r="X19" s="14"/>
      <c r="Y19" s="14"/>
      <c r="Z19" s="14"/>
      <c r="AA19" s="14"/>
      <c r="AB19" s="14"/>
      <c r="AC19" s="14"/>
      <c r="AD19" s="14"/>
      <c r="AE19" s="14"/>
      <c r="AF19" s="37"/>
    </row>
    <row r="20" spans="1:32" ht="14.25" customHeight="1" thickBot="1">
      <c r="A20" s="74">
        <v>15</v>
      </c>
      <c r="B20" s="38"/>
      <c r="C20" s="63"/>
      <c r="D20" s="63"/>
      <c r="E20" s="64"/>
      <c r="F20" s="134" t="str">
        <f>'所属データ'!$G$3</f>
        <v>熊　本</v>
      </c>
      <c r="G20" s="32"/>
      <c r="H20" s="36"/>
      <c r="I20" s="32"/>
      <c r="J20" s="36"/>
      <c r="K20" s="32"/>
      <c r="L20" s="36"/>
      <c r="M20" s="107"/>
      <c r="N20" s="116"/>
      <c r="O20" s="107"/>
      <c r="P20" s="118"/>
      <c r="Q20" s="25">
        <f>'所属データ'!$A$19</f>
        <v>100100</v>
      </c>
      <c r="R20" s="25">
        <f t="shared" si="1"/>
        <v>0</v>
      </c>
      <c r="S20" s="25">
        <f t="shared" si="2"/>
      </c>
      <c r="T20" s="25">
        <f t="shared" si="0"/>
      </c>
      <c r="U20" s="25">
        <f t="shared" si="3"/>
      </c>
      <c r="V20" s="25">
        <f t="shared" si="4"/>
      </c>
      <c r="W20" s="14"/>
      <c r="X20" s="14"/>
      <c r="Y20" s="14"/>
      <c r="Z20" s="14"/>
      <c r="AA20" s="14"/>
      <c r="AB20" s="14"/>
      <c r="AC20" s="14"/>
      <c r="AD20" s="14"/>
      <c r="AE20" s="14"/>
      <c r="AF20" s="37"/>
    </row>
    <row r="21" spans="1:32" ht="14.25" customHeight="1">
      <c r="A21" s="72">
        <v>16</v>
      </c>
      <c r="B21" s="27"/>
      <c r="C21" s="61"/>
      <c r="D21" s="61"/>
      <c r="E21" s="62"/>
      <c r="F21" s="133" t="str">
        <f>'所属データ'!$G$3</f>
        <v>熊　本</v>
      </c>
      <c r="G21" s="31"/>
      <c r="H21" s="35"/>
      <c r="I21" s="31"/>
      <c r="J21" s="35"/>
      <c r="K21" s="31"/>
      <c r="L21" s="35"/>
      <c r="M21" s="106"/>
      <c r="N21" s="115"/>
      <c r="O21" s="106"/>
      <c r="P21" s="117"/>
      <c r="Q21" s="25">
        <f>'所属データ'!$A$19</f>
        <v>100100</v>
      </c>
      <c r="R21" s="25">
        <f t="shared" si="1"/>
        <v>0</v>
      </c>
      <c r="S21" s="25">
        <f t="shared" si="2"/>
      </c>
      <c r="T21" s="25">
        <f t="shared" si="0"/>
      </c>
      <c r="U21" s="25">
        <f t="shared" si="3"/>
      </c>
      <c r="V21" s="25">
        <f t="shared" si="4"/>
      </c>
      <c r="W21" s="14"/>
      <c r="X21" s="14"/>
      <c r="Y21" s="14"/>
      <c r="Z21" s="14"/>
      <c r="AA21" s="14"/>
      <c r="AB21" s="14"/>
      <c r="AC21" s="14"/>
      <c r="AD21" s="14"/>
      <c r="AE21" s="14"/>
      <c r="AF21" s="37"/>
    </row>
    <row r="22" spans="1:32" ht="14.25" customHeight="1">
      <c r="A22" s="73">
        <v>17</v>
      </c>
      <c r="B22" s="27"/>
      <c r="C22" s="61"/>
      <c r="D22" s="61"/>
      <c r="E22" s="62"/>
      <c r="F22" s="133" t="str">
        <f>'所属データ'!$G$3</f>
        <v>熊　本</v>
      </c>
      <c r="G22" s="31"/>
      <c r="H22" s="35"/>
      <c r="I22" s="31"/>
      <c r="J22" s="35"/>
      <c r="K22" s="31"/>
      <c r="L22" s="35"/>
      <c r="M22" s="106"/>
      <c r="N22" s="115"/>
      <c r="O22" s="106"/>
      <c r="P22" s="117"/>
      <c r="Q22" s="25">
        <f>'所属データ'!$A$19</f>
        <v>100100</v>
      </c>
      <c r="R22" s="25">
        <f t="shared" si="1"/>
        <v>0</v>
      </c>
      <c r="S22" s="25">
        <f t="shared" si="2"/>
      </c>
      <c r="T22" s="25">
        <f t="shared" si="0"/>
      </c>
      <c r="U22" s="25">
        <f t="shared" si="3"/>
      </c>
      <c r="V22" s="25">
        <f t="shared" si="4"/>
      </c>
      <c r="W22" s="14"/>
      <c r="X22" s="14"/>
      <c r="Y22" s="14"/>
      <c r="Z22" s="14"/>
      <c r="AA22" s="14"/>
      <c r="AB22" s="14"/>
      <c r="AC22" s="14"/>
      <c r="AD22" s="14"/>
      <c r="AE22" s="14"/>
      <c r="AF22" s="37"/>
    </row>
    <row r="23" spans="1:32" ht="14.25" customHeight="1">
      <c r="A23" s="73">
        <v>18</v>
      </c>
      <c r="B23" s="27"/>
      <c r="C23" s="61"/>
      <c r="D23" s="61"/>
      <c r="E23" s="62"/>
      <c r="F23" s="133" t="str">
        <f>'所属データ'!$G$3</f>
        <v>熊　本</v>
      </c>
      <c r="G23" s="31"/>
      <c r="H23" s="35"/>
      <c r="I23" s="31"/>
      <c r="J23" s="35"/>
      <c r="K23" s="31"/>
      <c r="L23" s="35"/>
      <c r="M23" s="106"/>
      <c r="N23" s="115"/>
      <c r="O23" s="106"/>
      <c r="P23" s="117"/>
      <c r="Q23" s="25">
        <f>'所属データ'!$A$19</f>
        <v>100100</v>
      </c>
      <c r="R23" s="25">
        <f t="shared" si="1"/>
        <v>0</v>
      </c>
      <c r="S23" s="25">
        <f t="shared" si="2"/>
      </c>
      <c r="T23" s="25">
        <f t="shared" si="0"/>
      </c>
      <c r="U23" s="25">
        <f t="shared" si="3"/>
      </c>
      <c r="V23" s="25">
        <f t="shared" si="4"/>
      </c>
      <c r="W23" s="14"/>
      <c r="X23" s="14"/>
      <c r="Y23" s="14"/>
      <c r="Z23" s="14"/>
      <c r="AA23" s="14"/>
      <c r="AB23" s="14"/>
      <c r="AC23" s="14"/>
      <c r="AD23" s="14"/>
      <c r="AE23" s="14"/>
      <c r="AF23" s="37"/>
    </row>
    <row r="24" spans="1:32" ht="14.25" customHeight="1">
      <c r="A24" s="73">
        <v>19</v>
      </c>
      <c r="B24" s="27"/>
      <c r="C24" s="61"/>
      <c r="D24" s="61"/>
      <c r="E24" s="62"/>
      <c r="F24" s="133" t="str">
        <f>'所属データ'!$G$3</f>
        <v>熊　本</v>
      </c>
      <c r="G24" s="31"/>
      <c r="H24" s="35"/>
      <c r="I24" s="31"/>
      <c r="J24" s="35"/>
      <c r="K24" s="31"/>
      <c r="L24" s="35"/>
      <c r="M24" s="106"/>
      <c r="N24" s="115"/>
      <c r="O24" s="106"/>
      <c r="P24" s="117"/>
      <c r="Q24" s="25">
        <f>'所属データ'!$A$19</f>
        <v>100100</v>
      </c>
      <c r="R24" s="25">
        <f t="shared" si="1"/>
        <v>0</v>
      </c>
      <c r="S24" s="25">
        <f t="shared" si="2"/>
      </c>
      <c r="T24" s="25">
        <f t="shared" si="0"/>
      </c>
      <c r="U24" s="25">
        <f t="shared" si="3"/>
      </c>
      <c r="V24" s="25">
        <f t="shared" si="4"/>
      </c>
      <c r="W24" s="14"/>
      <c r="X24" s="14"/>
      <c r="Y24" s="14"/>
      <c r="Z24" s="14"/>
      <c r="AA24" s="14"/>
      <c r="AB24" s="14"/>
      <c r="AC24" s="14"/>
      <c r="AD24" s="14"/>
      <c r="AE24" s="14"/>
      <c r="AF24" s="37"/>
    </row>
    <row r="25" spans="1:32" ht="14.25" customHeight="1" thickBot="1">
      <c r="A25" s="74">
        <v>20</v>
      </c>
      <c r="B25" s="38"/>
      <c r="C25" s="63"/>
      <c r="D25" s="63"/>
      <c r="E25" s="64"/>
      <c r="F25" s="134" t="str">
        <f>'所属データ'!$G$3</f>
        <v>熊　本</v>
      </c>
      <c r="G25" s="32"/>
      <c r="H25" s="36"/>
      <c r="I25" s="32"/>
      <c r="J25" s="36"/>
      <c r="K25" s="32"/>
      <c r="L25" s="36"/>
      <c r="M25" s="107"/>
      <c r="N25" s="116"/>
      <c r="O25" s="107"/>
      <c r="P25" s="118"/>
      <c r="Q25" s="25">
        <f>'所属データ'!$A$19</f>
        <v>100100</v>
      </c>
      <c r="R25" s="25">
        <f t="shared" si="1"/>
        <v>0</v>
      </c>
      <c r="S25" s="25">
        <f t="shared" si="2"/>
      </c>
      <c r="T25" s="25">
        <f t="shared" si="0"/>
      </c>
      <c r="U25" s="25">
        <f t="shared" si="3"/>
      </c>
      <c r="V25" s="25">
        <f t="shared" si="4"/>
      </c>
      <c r="W25" s="14"/>
      <c r="X25" s="14"/>
      <c r="Y25" s="14"/>
      <c r="Z25" s="14"/>
      <c r="AA25" s="14"/>
      <c r="AB25" s="14"/>
      <c r="AC25" s="14"/>
      <c r="AD25" s="14"/>
      <c r="AE25" s="14"/>
      <c r="AF25" s="37"/>
    </row>
    <row r="26" spans="1:32" ht="14.25" customHeight="1">
      <c r="A26" s="72">
        <v>21</v>
      </c>
      <c r="B26" s="27"/>
      <c r="C26" s="61"/>
      <c r="D26" s="61"/>
      <c r="E26" s="62"/>
      <c r="F26" s="133" t="str">
        <f>'所属データ'!$G$3</f>
        <v>熊　本</v>
      </c>
      <c r="G26" s="31"/>
      <c r="H26" s="35"/>
      <c r="I26" s="31"/>
      <c r="J26" s="35"/>
      <c r="K26" s="31"/>
      <c r="L26" s="35"/>
      <c r="M26" s="106"/>
      <c r="N26" s="115"/>
      <c r="O26" s="106"/>
      <c r="P26" s="117"/>
      <c r="Q26" s="25">
        <f>'所属データ'!$A$19</f>
        <v>100100</v>
      </c>
      <c r="R26" s="25">
        <f t="shared" si="1"/>
        <v>0</v>
      </c>
      <c r="S26" s="25">
        <f t="shared" si="2"/>
      </c>
      <c r="T26" s="25">
        <f t="shared" si="0"/>
      </c>
      <c r="U26" s="25">
        <f t="shared" si="3"/>
      </c>
      <c r="V26" s="25">
        <f t="shared" si="4"/>
      </c>
      <c r="W26" s="14"/>
      <c r="X26" s="14"/>
      <c r="Y26" s="14"/>
      <c r="Z26" s="14"/>
      <c r="AA26" s="14"/>
      <c r="AB26" s="14"/>
      <c r="AC26" s="14"/>
      <c r="AD26" s="14"/>
      <c r="AE26" s="14"/>
      <c r="AF26" s="37"/>
    </row>
    <row r="27" spans="1:32" ht="14.25" customHeight="1">
      <c r="A27" s="73">
        <v>22</v>
      </c>
      <c r="B27" s="27"/>
      <c r="C27" s="61"/>
      <c r="D27" s="61"/>
      <c r="E27" s="62"/>
      <c r="F27" s="133" t="str">
        <f>'所属データ'!$G$3</f>
        <v>熊　本</v>
      </c>
      <c r="G27" s="31"/>
      <c r="H27" s="35"/>
      <c r="I27" s="31"/>
      <c r="J27" s="35"/>
      <c r="K27" s="31"/>
      <c r="L27" s="35"/>
      <c r="M27" s="106"/>
      <c r="N27" s="115"/>
      <c r="O27" s="106"/>
      <c r="P27" s="117"/>
      <c r="Q27" s="25">
        <f>'所属データ'!$A$19</f>
        <v>100100</v>
      </c>
      <c r="R27" s="25">
        <f t="shared" si="1"/>
        <v>0</v>
      </c>
      <c r="S27" s="25">
        <f t="shared" si="2"/>
      </c>
      <c r="T27" s="25">
        <f t="shared" si="0"/>
      </c>
      <c r="U27" s="25">
        <f t="shared" si="3"/>
      </c>
      <c r="V27" s="25">
        <f t="shared" si="4"/>
      </c>
      <c r="W27" s="14"/>
      <c r="X27" s="14"/>
      <c r="Y27" s="14"/>
      <c r="Z27" s="14"/>
      <c r="AA27" s="14"/>
      <c r="AB27" s="14"/>
      <c r="AC27" s="14"/>
      <c r="AD27" s="14"/>
      <c r="AE27" s="14"/>
      <c r="AF27" s="37"/>
    </row>
    <row r="28" spans="1:32" ht="14.25" customHeight="1">
      <c r="A28" s="73">
        <v>23</v>
      </c>
      <c r="B28" s="27"/>
      <c r="C28" s="61"/>
      <c r="D28" s="61"/>
      <c r="E28" s="62"/>
      <c r="F28" s="133" t="str">
        <f>'所属データ'!$G$3</f>
        <v>熊　本</v>
      </c>
      <c r="G28" s="31"/>
      <c r="H28" s="35"/>
      <c r="I28" s="31"/>
      <c r="J28" s="35"/>
      <c r="K28" s="31"/>
      <c r="L28" s="35"/>
      <c r="M28" s="106"/>
      <c r="N28" s="115"/>
      <c r="O28" s="106"/>
      <c r="P28" s="117"/>
      <c r="Q28" s="25">
        <f>'所属データ'!$A$19</f>
        <v>100100</v>
      </c>
      <c r="R28" s="25">
        <f t="shared" si="1"/>
        <v>0</v>
      </c>
      <c r="S28" s="25">
        <f t="shared" si="2"/>
      </c>
      <c r="T28" s="25">
        <f t="shared" si="0"/>
      </c>
      <c r="U28" s="25">
        <f t="shared" si="3"/>
      </c>
      <c r="V28" s="25">
        <f t="shared" si="4"/>
      </c>
      <c r="W28" s="14"/>
      <c r="X28" s="14"/>
      <c r="Y28" s="14"/>
      <c r="Z28" s="14"/>
      <c r="AA28" s="14"/>
      <c r="AB28" s="14"/>
      <c r="AC28" s="14"/>
      <c r="AD28" s="14"/>
      <c r="AE28" s="14"/>
      <c r="AF28" s="37"/>
    </row>
    <row r="29" spans="1:32" ht="14.25" customHeight="1">
      <c r="A29" s="73">
        <v>24</v>
      </c>
      <c r="B29" s="27"/>
      <c r="C29" s="61"/>
      <c r="D29" s="61"/>
      <c r="E29" s="62"/>
      <c r="F29" s="133" t="str">
        <f>'所属データ'!$G$3</f>
        <v>熊　本</v>
      </c>
      <c r="G29" s="31"/>
      <c r="H29" s="35"/>
      <c r="I29" s="31"/>
      <c r="J29" s="35"/>
      <c r="K29" s="31"/>
      <c r="L29" s="35"/>
      <c r="M29" s="106"/>
      <c r="N29" s="115"/>
      <c r="O29" s="106"/>
      <c r="P29" s="117"/>
      <c r="Q29" s="25">
        <f>'所属データ'!$A$19</f>
        <v>100100</v>
      </c>
      <c r="R29" s="25">
        <f t="shared" si="1"/>
        <v>0</v>
      </c>
      <c r="S29" s="25">
        <f t="shared" si="2"/>
      </c>
      <c r="T29" s="25">
        <f t="shared" si="0"/>
      </c>
      <c r="U29" s="25">
        <f t="shared" si="3"/>
      </c>
      <c r="V29" s="25">
        <f t="shared" si="4"/>
      </c>
      <c r="W29" s="14"/>
      <c r="X29" s="14"/>
      <c r="Y29" s="14"/>
      <c r="Z29" s="14"/>
      <c r="AA29" s="14"/>
      <c r="AB29" s="14"/>
      <c r="AC29" s="14"/>
      <c r="AD29" s="14"/>
      <c r="AE29" s="14"/>
      <c r="AF29" s="37"/>
    </row>
    <row r="30" spans="1:32" ht="14.25" customHeight="1" thickBot="1">
      <c r="A30" s="74">
        <v>25</v>
      </c>
      <c r="B30" s="38"/>
      <c r="C30" s="63"/>
      <c r="D30" s="63"/>
      <c r="E30" s="64"/>
      <c r="F30" s="134" t="str">
        <f>'所属データ'!$G$3</f>
        <v>熊　本</v>
      </c>
      <c r="G30" s="32"/>
      <c r="H30" s="36"/>
      <c r="I30" s="32"/>
      <c r="J30" s="36"/>
      <c r="K30" s="32"/>
      <c r="L30" s="36"/>
      <c r="M30" s="107"/>
      <c r="N30" s="116"/>
      <c r="O30" s="107"/>
      <c r="P30" s="118"/>
      <c r="Q30" s="25">
        <f>'所属データ'!$A$19</f>
        <v>100100</v>
      </c>
      <c r="R30" s="25">
        <f t="shared" si="1"/>
        <v>0</v>
      </c>
      <c r="S30" s="25">
        <f t="shared" si="2"/>
      </c>
      <c r="T30" s="25">
        <f t="shared" si="0"/>
      </c>
      <c r="U30" s="25">
        <f t="shared" si="3"/>
      </c>
      <c r="V30" s="25">
        <f t="shared" si="4"/>
      </c>
      <c r="W30" s="14"/>
      <c r="X30" s="14"/>
      <c r="Y30" s="14"/>
      <c r="Z30" s="14"/>
      <c r="AA30" s="14"/>
      <c r="AB30" s="14"/>
      <c r="AC30" s="14"/>
      <c r="AD30" s="14"/>
      <c r="AE30" s="14"/>
      <c r="AF30" s="37"/>
    </row>
    <row r="31" spans="1:32" ht="14.25" customHeight="1">
      <c r="A31" s="72">
        <v>26</v>
      </c>
      <c r="B31" s="27"/>
      <c r="C31" s="61"/>
      <c r="D31" s="61"/>
      <c r="E31" s="62"/>
      <c r="F31" s="133" t="str">
        <f>'所属データ'!$G$3</f>
        <v>熊　本</v>
      </c>
      <c r="G31" s="31"/>
      <c r="H31" s="35"/>
      <c r="I31" s="31"/>
      <c r="J31" s="35"/>
      <c r="K31" s="31"/>
      <c r="L31" s="35"/>
      <c r="M31" s="106"/>
      <c r="N31" s="115"/>
      <c r="O31" s="106"/>
      <c r="P31" s="117"/>
      <c r="Q31" s="25">
        <f>'所属データ'!$A$19</f>
        <v>100100</v>
      </c>
      <c r="R31" s="25">
        <f t="shared" si="1"/>
        <v>0</v>
      </c>
      <c r="S31" s="25">
        <f t="shared" si="2"/>
      </c>
      <c r="T31" s="25">
        <f t="shared" si="0"/>
      </c>
      <c r="U31" s="25">
        <f t="shared" si="3"/>
      </c>
      <c r="V31" s="25">
        <f t="shared" si="4"/>
      </c>
      <c r="W31" s="14"/>
      <c r="X31" s="14"/>
      <c r="Y31" s="14"/>
      <c r="Z31" s="14"/>
      <c r="AA31" s="14"/>
      <c r="AB31" s="14"/>
      <c r="AC31" s="14"/>
      <c r="AD31" s="14"/>
      <c r="AE31" s="14"/>
      <c r="AF31" s="37"/>
    </row>
    <row r="32" spans="1:32" ht="14.25" customHeight="1">
      <c r="A32" s="73">
        <v>27</v>
      </c>
      <c r="B32" s="27"/>
      <c r="C32" s="61"/>
      <c r="D32" s="61"/>
      <c r="E32" s="62"/>
      <c r="F32" s="133" t="str">
        <f>'所属データ'!$G$3</f>
        <v>熊　本</v>
      </c>
      <c r="G32" s="31"/>
      <c r="H32" s="35"/>
      <c r="I32" s="31"/>
      <c r="J32" s="35"/>
      <c r="K32" s="31"/>
      <c r="L32" s="35"/>
      <c r="M32" s="106"/>
      <c r="N32" s="115"/>
      <c r="O32" s="106"/>
      <c r="P32" s="117"/>
      <c r="Q32" s="25">
        <f>'所属データ'!$A$19</f>
        <v>100100</v>
      </c>
      <c r="R32" s="25">
        <f t="shared" si="1"/>
        <v>0</v>
      </c>
      <c r="S32" s="25">
        <f t="shared" si="2"/>
      </c>
      <c r="T32" s="25">
        <f t="shared" si="0"/>
      </c>
      <c r="U32" s="25">
        <f t="shared" si="3"/>
      </c>
      <c r="V32" s="25">
        <f t="shared" si="4"/>
      </c>
      <c r="W32" s="14"/>
      <c r="X32" s="14"/>
      <c r="Y32" s="14"/>
      <c r="Z32" s="14"/>
      <c r="AA32" s="14"/>
      <c r="AB32" s="14"/>
      <c r="AC32" s="14"/>
      <c r="AD32" s="14"/>
      <c r="AE32" s="14"/>
      <c r="AF32" s="37"/>
    </row>
    <row r="33" spans="1:32" ht="14.25" customHeight="1">
      <c r="A33" s="73">
        <v>28</v>
      </c>
      <c r="B33" s="27"/>
      <c r="C33" s="61"/>
      <c r="D33" s="61"/>
      <c r="E33" s="62"/>
      <c r="F33" s="133" t="str">
        <f>'所属データ'!$G$3</f>
        <v>熊　本</v>
      </c>
      <c r="G33" s="31"/>
      <c r="H33" s="35"/>
      <c r="I33" s="31"/>
      <c r="J33" s="35"/>
      <c r="K33" s="31"/>
      <c r="L33" s="35"/>
      <c r="M33" s="106"/>
      <c r="N33" s="115"/>
      <c r="O33" s="106"/>
      <c r="P33" s="117"/>
      <c r="Q33" s="25">
        <f>'所属データ'!$A$19</f>
        <v>100100</v>
      </c>
      <c r="R33" s="25">
        <f t="shared" si="1"/>
        <v>0</v>
      </c>
      <c r="S33" s="25">
        <f t="shared" si="2"/>
      </c>
      <c r="T33" s="25">
        <f t="shared" si="0"/>
      </c>
      <c r="U33" s="25">
        <f t="shared" si="3"/>
      </c>
      <c r="V33" s="25">
        <f t="shared" si="4"/>
      </c>
      <c r="W33" s="14"/>
      <c r="X33" s="14"/>
      <c r="Y33" s="14"/>
      <c r="Z33" s="14"/>
      <c r="AA33" s="14"/>
      <c r="AB33" s="14"/>
      <c r="AC33" s="14"/>
      <c r="AD33" s="14"/>
      <c r="AE33" s="14"/>
      <c r="AF33" s="37"/>
    </row>
    <row r="34" spans="1:32" ht="14.25" customHeight="1">
      <c r="A34" s="73">
        <v>29</v>
      </c>
      <c r="B34" s="27"/>
      <c r="C34" s="61"/>
      <c r="D34" s="61"/>
      <c r="E34" s="62"/>
      <c r="F34" s="133" t="str">
        <f>'所属データ'!$G$3</f>
        <v>熊　本</v>
      </c>
      <c r="G34" s="31"/>
      <c r="H34" s="35"/>
      <c r="I34" s="31"/>
      <c r="J34" s="35"/>
      <c r="K34" s="31"/>
      <c r="L34" s="35"/>
      <c r="M34" s="106"/>
      <c r="N34" s="115"/>
      <c r="O34" s="106"/>
      <c r="P34" s="117"/>
      <c r="Q34" s="25">
        <f>'所属データ'!$A$19</f>
        <v>100100</v>
      </c>
      <c r="R34" s="25">
        <f t="shared" si="1"/>
        <v>0</v>
      </c>
      <c r="S34" s="25">
        <f t="shared" si="2"/>
      </c>
      <c r="T34" s="25">
        <f t="shared" si="0"/>
      </c>
      <c r="U34" s="25">
        <f t="shared" si="3"/>
      </c>
      <c r="V34" s="25">
        <f t="shared" si="4"/>
      </c>
      <c r="W34" s="14"/>
      <c r="X34" s="14"/>
      <c r="Y34" s="14"/>
      <c r="Z34" s="14"/>
      <c r="AA34" s="14"/>
      <c r="AB34" s="14"/>
      <c r="AC34" s="14"/>
      <c r="AD34" s="14"/>
      <c r="AE34" s="14"/>
      <c r="AF34" s="37"/>
    </row>
    <row r="35" spans="1:32" ht="14.25" customHeight="1" thickBot="1">
      <c r="A35" s="74">
        <v>30</v>
      </c>
      <c r="B35" s="38"/>
      <c r="C35" s="63"/>
      <c r="D35" s="63"/>
      <c r="E35" s="64"/>
      <c r="F35" s="134" t="str">
        <f>'所属データ'!$G$3</f>
        <v>熊　本</v>
      </c>
      <c r="G35" s="32"/>
      <c r="H35" s="36"/>
      <c r="I35" s="32"/>
      <c r="J35" s="36"/>
      <c r="K35" s="32"/>
      <c r="L35" s="36"/>
      <c r="M35" s="107"/>
      <c r="N35" s="116"/>
      <c r="O35" s="107"/>
      <c r="P35" s="118"/>
      <c r="Q35" s="25">
        <f>'所属データ'!$A$19</f>
        <v>100100</v>
      </c>
      <c r="R35" s="25">
        <f t="shared" si="1"/>
        <v>0</v>
      </c>
      <c r="S35" s="25">
        <f t="shared" si="2"/>
      </c>
      <c r="T35" s="25">
        <f t="shared" si="0"/>
      </c>
      <c r="U35" s="25">
        <f t="shared" si="3"/>
      </c>
      <c r="V35" s="25">
        <f t="shared" si="4"/>
      </c>
      <c r="W35" s="14"/>
      <c r="X35" s="14"/>
      <c r="Y35" s="14"/>
      <c r="Z35" s="14"/>
      <c r="AA35" s="14"/>
      <c r="AB35" s="14"/>
      <c r="AC35" s="14"/>
      <c r="AD35" s="14"/>
      <c r="AE35" s="14"/>
      <c r="AF35" s="37"/>
    </row>
    <row r="36" spans="1:32" ht="14.25" customHeight="1">
      <c r="A36" s="72">
        <v>31</v>
      </c>
      <c r="B36" s="27"/>
      <c r="C36" s="61"/>
      <c r="D36" s="61"/>
      <c r="E36" s="62"/>
      <c r="F36" s="133" t="str">
        <f>'所属データ'!$G$3</f>
        <v>熊　本</v>
      </c>
      <c r="G36" s="31"/>
      <c r="H36" s="35"/>
      <c r="I36" s="31"/>
      <c r="J36" s="35"/>
      <c r="K36" s="31"/>
      <c r="L36" s="35"/>
      <c r="M36" s="106"/>
      <c r="N36" s="115"/>
      <c r="O36" s="106"/>
      <c r="P36" s="117"/>
      <c r="Q36" s="25">
        <f>'所属データ'!$A$19</f>
        <v>100100</v>
      </c>
      <c r="R36" s="25">
        <f t="shared" si="1"/>
        <v>0</v>
      </c>
      <c r="S36" s="25">
        <f t="shared" si="2"/>
      </c>
      <c r="T36" s="25">
        <f t="shared" si="0"/>
      </c>
      <c r="U36" s="25">
        <f t="shared" si="3"/>
      </c>
      <c r="V36" s="25">
        <f t="shared" si="4"/>
      </c>
      <c r="W36" s="14"/>
      <c r="X36" s="14"/>
      <c r="Y36" s="14"/>
      <c r="Z36" s="14"/>
      <c r="AA36" s="14"/>
      <c r="AB36" s="14"/>
      <c r="AC36" s="14"/>
      <c r="AD36" s="14"/>
      <c r="AE36" s="14"/>
      <c r="AF36" s="37"/>
    </row>
    <row r="37" spans="1:32" ht="14.25" customHeight="1">
      <c r="A37" s="73">
        <v>32</v>
      </c>
      <c r="B37" s="27"/>
      <c r="C37" s="61"/>
      <c r="D37" s="61"/>
      <c r="E37" s="62"/>
      <c r="F37" s="133" t="str">
        <f>'所属データ'!$G$3</f>
        <v>熊　本</v>
      </c>
      <c r="G37" s="31"/>
      <c r="H37" s="35"/>
      <c r="I37" s="31"/>
      <c r="J37" s="35"/>
      <c r="K37" s="31"/>
      <c r="L37" s="35"/>
      <c r="M37" s="106"/>
      <c r="N37" s="115"/>
      <c r="O37" s="106"/>
      <c r="P37" s="117"/>
      <c r="Q37" s="25">
        <f>'所属データ'!$A$19</f>
        <v>100100</v>
      </c>
      <c r="R37" s="25">
        <f t="shared" si="1"/>
        <v>0</v>
      </c>
      <c r="S37" s="25">
        <f t="shared" si="2"/>
      </c>
      <c r="T37" s="25">
        <f t="shared" si="0"/>
      </c>
      <c r="U37" s="25">
        <f t="shared" si="3"/>
      </c>
      <c r="V37" s="25">
        <f t="shared" si="4"/>
      </c>
      <c r="W37" s="14"/>
      <c r="X37" s="14"/>
      <c r="Y37" s="14"/>
      <c r="Z37" s="14"/>
      <c r="AA37" s="14"/>
      <c r="AB37" s="14"/>
      <c r="AC37" s="14"/>
      <c r="AD37" s="14"/>
      <c r="AE37" s="14"/>
      <c r="AF37" s="37"/>
    </row>
    <row r="38" spans="1:32" ht="14.25" customHeight="1">
      <c r="A38" s="73">
        <v>33</v>
      </c>
      <c r="B38" s="27"/>
      <c r="C38" s="61"/>
      <c r="D38" s="61"/>
      <c r="E38" s="62"/>
      <c r="F38" s="133" t="str">
        <f>'所属データ'!$G$3</f>
        <v>熊　本</v>
      </c>
      <c r="G38" s="31"/>
      <c r="H38" s="35"/>
      <c r="I38" s="31"/>
      <c r="J38" s="35"/>
      <c r="K38" s="31"/>
      <c r="L38" s="35"/>
      <c r="M38" s="106"/>
      <c r="N38" s="115"/>
      <c r="O38" s="106"/>
      <c r="P38" s="117"/>
      <c r="Q38" s="25">
        <f>'所属データ'!$A$19</f>
        <v>100100</v>
      </c>
      <c r="R38" s="25">
        <f t="shared" si="1"/>
        <v>0</v>
      </c>
      <c r="S38" s="25">
        <f t="shared" si="2"/>
      </c>
      <c r="T38" s="25">
        <f t="shared" si="0"/>
      </c>
      <c r="U38" s="25">
        <f t="shared" si="3"/>
      </c>
      <c r="V38" s="25">
        <f t="shared" si="4"/>
      </c>
      <c r="W38" s="14"/>
      <c r="X38" s="14"/>
      <c r="Y38" s="14"/>
      <c r="Z38" s="14"/>
      <c r="AA38" s="14"/>
      <c r="AB38" s="14"/>
      <c r="AC38" s="14"/>
      <c r="AD38" s="14"/>
      <c r="AE38" s="14"/>
      <c r="AF38" s="37"/>
    </row>
    <row r="39" spans="1:32" ht="14.25" customHeight="1">
      <c r="A39" s="73">
        <v>34</v>
      </c>
      <c r="B39" s="27"/>
      <c r="C39" s="61"/>
      <c r="D39" s="61"/>
      <c r="E39" s="62"/>
      <c r="F39" s="133" t="str">
        <f>'所属データ'!$G$3</f>
        <v>熊　本</v>
      </c>
      <c r="G39" s="31"/>
      <c r="H39" s="35"/>
      <c r="I39" s="31"/>
      <c r="J39" s="35"/>
      <c r="K39" s="31"/>
      <c r="L39" s="35"/>
      <c r="M39" s="106"/>
      <c r="N39" s="115"/>
      <c r="O39" s="106"/>
      <c r="P39" s="117"/>
      <c r="Q39" s="25">
        <f>'所属データ'!$A$19</f>
        <v>100100</v>
      </c>
      <c r="R39" s="25">
        <f t="shared" si="1"/>
        <v>0</v>
      </c>
      <c r="S39" s="25">
        <f t="shared" si="2"/>
      </c>
      <c r="T39" s="25">
        <f t="shared" si="0"/>
      </c>
      <c r="U39" s="25">
        <f t="shared" si="3"/>
      </c>
      <c r="V39" s="25">
        <f t="shared" si="4"/>
      </c>
      <c r="W39" s="14"/>
      <c r="X39" s="14"/>
      <c r="Y39" s="14"/>
      <c r="Z39" s="14"/>
      <c r="AA39" s="14"/>
      <c r="AB39" s="14"/>
      <c r="AC39" s="14"/>
      <c r="AD39" s="14"/>
      <c r="AE39" s="14"/>
      <c r="AF39" s="37"/>
    </row>
    <row r="40" spans="1:32" ht="14.25" customHeight="1" thickBot="1">
      <c r="A40" s="74">
        <v>35</v>
      </c>
      <c r="B40" s="38"/>
      <c r="C40" s="63"/>
      <c r="D40" s="63"/>
      <c r="E40" s="64"/>
      <c r="F40" s="134" t="str">
        <f>'所属データ'!$G$3</f>
        <v>熊　本</v>
      </c>
      <c r="G40" s="32"/>
      <c r="H40" s="36"/>
      <c r="I40" s="32"/>
      <c r="J40" s="36"/>
      <c r="K40" s="32"/>
      <c r="L40" s="36"/>
      <c r="M40" s="107"/>
      <c r="N40" s="116"/>
      <c r="O40" s="107"/>
      <c r="P40" s="118"/>
      <c r="Q40" s="25">
        <f>'所属データ'!$A$19</f>
        <v>100100</v>
      </c>
      <c r="R40" s="25">
        <f t="shared" si="1"/>
        <v>0</v>
      </c>
      <c r="S40" s="25">
        <f t="shared" si="2"/>
      </c>
      <c r="T40" s="25">
        <f t="shared" si="0"/>
      </c>
      <c r="U40" s="25">
        <f t="shared" si="3"/>
      </c>
      <c r="V40" s="25">
        <f t="shared" si="4"/>
      </c>
      <c r="W40" s="14"/>
      <c r="X40" s="14"/>
      <c r="Y40" s="14"/>
      <c r="Z40" s="14"/>
      <c r="AA40" s="14"/>
      <c r="AB40" s="14"/>
      <c r="AC40" s="14"/>
      <c r="AD40" s="14"/>
      <c r="AE40" s="14"/>
      <c r="AF40" s="37"/>
    </row>
    <row r="41" spans="1:32" ht="14.25" customHeight="1">
      <c r="A41" s="72">
        <v>36</v>
      </c>
      <c r="B41" s="27"/>
      <c r="C41" s="61"/>
      <c r="D41" s="61"/>
      <c r="E41" s="62"/>
      <c r="F41" s="133" t="str">
        <f>'所属データ'!$G$3</f>
        <v>熊　本</v>
      </c>
      <c r="G41" s="31"/>
      <c r="H41" s="35"/>
      <c r="I41" s="31"/>
      <c r="J41" s="35"/>
      <c r="K41" s="31"/>
      <c r="L41" s="35"/>
      <c r="M41" s="106"/>
      <c r="N41" s="115"/>
      <c r="O41" s="106"/>
      <c r="P41" s="117"/>
      <c r="Q41" s="25">
        <f>'所属データ'!$A$19</f>
        <v>100100</v>
      </c>
      <c r="R41" s="25">
        <f t="shared" si="1"/>
        <v>0</v>
      </c>
      <c r="S41" s="25">
        <f t="shared" si="2"/>
      </c>
      <c r="T41" s="25">
        <f t="shared" si="0"/>
      </c>
      <c r="U41" s="25">
        <f t="shared" si="3"/>
      </c>
      <c r="V41" s="25">
        <f t="shared" si="4"/>
      </c>
      <c r="W41" s="14"/>
      <c r="X41" s="14"/>
      <c r="Y41" s="14"/>
      <c r="Z41" s="14"/>
      <c r="AA41" s="14"/>
      <c r="AB41" s="14"/>
      <c r="AC41" s="14"/>
      <c r="AD41" s="14"/>
      <c r="AE41" s="14"/>
      <c r="AF41" s="37"/>
    </row>
    <row r="42" spans="1:32" ht="14.25" customHeight="1">
      <c r="A42" s="73">
        <v>37</v>
      </c>
      <c r="B42" s="27"/>
      <c r="C42" s="61"/>
      <c r="D42" s="61"/>
      <c r="E42" s="62"/>
      <c r="F42" s="133" t="str">
        <f>'所属データ'!$G$3</f>
        <v>熊　本</v>
      </c>
      <c r="G42" s="31"/>
      <c r="H42" s="35"/>
      <c r="I42" s="31"/>
      <c r="J42" s="35"/>
      <c r="K42" s="31"/>
      <c r="L42" s="35"/>
      <c r="M42" s="106"/>
      <c r="N42" s="115"/>
      <c r="O42" s="106"/>
      <c r="P42" s="117"/>
      <c r="Q42" s="25">
        <f>'所属データ'!$A$19</f>
        <v>100100</v>
      </c>
      <c r="R42" s="25">
        <f t="shared" si="1"/>
        <v>0</v>
      </c>
      <c r="S42" s="25">
        <f t="shared" si="2"/>
      </c>
      <c r="T42" s="25">
        <f t="shared" si="0"/>
      </c>
      <c r="U42" s="25">
        <f t="shared" si="3"/>
      </c>
      <c r="V42" s="25">
        <f t="shared" si="4"/>
      </c>
      <c r="W42" s="14"/>
      <c r="X42" s="14"/>
      <c r="Y42" s="14"/>
      <c r="Z42" s="14"/>
      <c r="AA42" s="14"/>
      <c r="AB42" s="14"/>
      <c r="AC42" s="14"/>
      <c r="AD42" s="14"/>
      <c r="AE42" s="14"/>
      <c r="AF42" s="37"/>
    </row>
    <row r="43" spans="1:32" ht="14.25" customHeight="1">
      <c r="A43" s="73">
        <v>38</v>
      </c>
      <c r="B43" s="27"/>
      <c r="C43" s="61"/>
      <c r="D43" s="61"/>
      <c r="E43" s="62"/>
      <c r="F43" s="133" t="str">
        <f>'所属データ'!$G$3</f>
        <v>熊　本</v>
      </c>
      <c r="G43" s="31"/>
      <c r="H43" s="35"/>
      <c r="I43" s="31"/>
      <c r="J43" s="35"/>
      <c r="K43" s="31"/>
      <c r="L43" s="35"/>
      <c r="M43" s="106"/>
      <c r="N43" s="115"/>
      <c r="O43" s="106"/>
      <c r="P43" s="117"/>
      <c r="Q43" s="25">
        <f>'所属データ'!$A$19</f>
        <v>100100</v>
      </c>
      <c r="R43" s="25">
        <f t="shared" si="1"/>
        <v>0</v>
      </c>
      <c r="S43" s="25">
        <f t="shared" si="2"/>
      </c>
      <c r="T43" s="25">
        <f t="shared" si="0"/>
      </c>
      <c r="U43" s="25">
        <f t="shared" si="3"/>
      </c>
      <c r="V43" s="25">
        <f t="shared" si="4"/>
      </c>
      <c r="W43" s="14"/>
      <c r="X43" s="14"/>
      <c r="Y43" s="14"/>
      <c r="Z43" s="14"/>
      <c r="AA43" s="14"/>
      <c r="AB43" s="14"/>
      <c r="AC43" s="14"/>
      <c r="AD43" s="14"/>
      <c r="AE43" s="14"/>
      <c r="AF43" s="37"/>
    </row>
    <row r="44" spans="1:32" ht="14.25" customHeight="1">
      <c r="A44" s="73">
        <v>39</v>
      </c>
      <c r="B44" s="27"/>
      <c r="C44" s="61"/>
      <c r="D44" s="61"/>
      <c r="E44" s="62"/>
      <c r="F44" s="133" t="str">
        <f>'所属データ'!$G$3</f>
        <v>熊　本</v>
      </c>
      <c r="G44" s="31"/>
      <c r="H44" s="35"/>
      <c r="I44" s="31"/>
      <c r="J44" s="35"/>
      <c r="K44" s="31"/>
      <c r="L44" s="35"/>
      <c r="M44" s="106"/>
      <c r="N44" s="115"/>
      <c r="O44" s="106"/>
      <c r="P44" s="117"/>
      <c r="Q44" s="25">
        <f>'所属データ'!$A$19</f>
        <v>100100</v>
      </c>
      <c r="R44" s="25">
        <f t="shared" si="1"/>
        <v>0</v>
      </c>
      <c r="S44" s="25">
        <f t="shared" si="2"/>
      </c>
      <c r="T44" s="25">
        <f t="shared" si="0"/>
      </c>
      <c r="U44" s="25">
        <f t="shared" si="3"/>
      </c>
      <c r="V44" s="25">
        <f t="shared" si="4"/>
      </c>
      <c r="W44" s="14"/>
      <c r="X44" s="14"/>
      <c r="Y44" s="14"/>
      <c r="Z44" s="14"/>
      <c r="AA44" s="14"/>
      <c r="AB44" s="14"/>
      <c r="AC44" s="14"/>
      <c r="AD44" s="14"/>
      <c r="AE44" s="14"/>
      <c r="AF44" s="37"/>
    </row>
    <row r="45" spans="1:32" ht="14.25" customHeight="1" thickBot="1">
      <c r="A45" s="74">
        <v>40</v>
      </c>
      <c r="B45" s="38"/>
      <c r="C45" s="63"/>
      <c r="D45" s="63"/>
      <c r="E45" s="64"/>
      <c r="F45" s="134" t="str">
        <f>'所属データ'!$G$3</f>
        <v>熊　本</v>
      </c>
      <c r="G45" s="32"/>
      <c r="H45" s="36"/>
      <c r="I45" s="32"/>
      <c r="J45" s="36"/>
      <c r="K45" s="32"/>
      <c r="L45" s="36"/>
      <c r="M45" s="107"/>
      <c r="N45" s="116"/>
      <c r="O45" s="107"/>
      <c r="P45" s="118"/>
      <c r="Q45" s="25">
        <f>'所属データ'!$A$19</f>
        <v>100100</v>
      </c>
      <c r="R45" s="25">
        <f t="shared" si="1"/>
        <v>0</v>
      </c>
      <c r="S45" s="25">
        <f t="shared" si="2"/>
      </c>
      <c r="T45" s="25">
        <f t="shared" si="0"/>
      </c>
      <c r="U45" s="25">
        <f t="shared" si="3"/>
      </c>
      <c r="V45" s="25">
        <f t="shared" si="4"/>
      </c>
      <c r="W45" s="14"/>
      <c r="X45" s="14"/>
      <c r="Y45" s="14"/>
      <c r="Z45" s="14"/>
      <c r="AA45" s="14"/>
      <c r="AB45" s="14"/>
      <c r="AC45" s="14"/>
      <c r="AD45" s="14"/>
      <c r="AE45" s="14"/>
      <c r="AF45" s="37"/>
    </row>
    <row r="46" spans="1:32" ht="14.25" customHeight="1">
      <c r="A46" s="72">
        <v>41</v>
      </c>
      <c r="B46" s="27"/>
      <c r="C46" s="61"/>
      <c r="D46" s="61"/>
      <c r="E46" s="62"/>
      <c r="F46" s="133" t="str">
        <f>'所属データ'!$G$3</f>
        <v>熊　本</v>
      </c>
      <c r="G46" s="31"/>
      <c r="H46" s="35"/>
      <c r="I46" s="31"/>
      <c r="J46" s="35"/>
      <c r="K46" s="31"/>
      <c r="L46" s="35"/>
      <c r="M46" s="106"/>
      <c r="N46" s="115"/>
      <c r="O46" s="106"/>
      <c r="P46" s="117"/>
      <c r="Q46" s="25">
        <f>'所属データ'!$A$19</f>
        <v>100100</v>
      </c>
      <c r="R46" s="25">
        <f t="shared" si="1"/>
        <v>0</v>
      </c>
      <c r="S46" s="25">
        <f t="shared" si="2"/>
      </c>
      <c r="T46" s="25">
        <f t="shared" si="0"/>
      </c>
      <c r="U46" s="25">
        <f t="shared" si="3"/>
      </c>
      <c r="V46" s="25">
        <f t="shared" si="4"/>
      </c>
      <c r="W46" s="14"/>
      <c r="X46" s="14"/>
      <c r="Y46" s="14"/>
      <c r="Z46" s="14"/>
      <c r="AA46" s="14"/>
      <c r="AB46" s="14"/>
      <c r="AC46" s="14"/>
      <c r="AD46" s="14"/>
      <c r="AE46" s="14"/>
      <c r="AF46" s="37"/>
    </row>
    <row r="47" spans="1:32" ht="14.25" customHeight="1">
      <c r="A47" s="73">
        <v>42</v>
      </c>
      <c r="B47" s="27"/>
      <c r="C47" s="61"/>
      <c r="D47" s="61"/>
      <c r="E47" s="62"/>
      <c r="F47" s="133" t="str">
        <f>'所属データ'!$G$3</f>
        <v>熊　本</v>
      </c>
      <c r="G47" s="31"/>
      <c r="H47" s="35"/>
      <c r="I47" s="31"/>
      <c r="J47" s="35"/>
      <c r="K47" s="31"/>
      <c r="L47" s="35"/>
      <c r="M47" s="106"/>
      <c r="N47" s="115"/>
      <c r="O47" s="106"/>
      <c r="P47" s="117"/>
      <c r="Q47" s="25">
        <f>'所属データ'!$A$19</f>
        <v>100100</v>
      </c>
      <c r="R47" s="25">
        <f t="shared" si="1"/>
        <v>0</v>
      </c>
      <c r="S47" s="25">
        <f t="shared" si="2"/>
      </c>
      <c r="T47" s="25">
        <f t="shared" si="0"/>
      </c>
      <c r="U47" s="25">
        <f t="shared" si="3"/>
      </c>
      <c r="V47" s="25">
        <f t="shared" si="4"/>
      </c>
      <c r="W47" s="14"/>
      <c r="X47" s="14"/>
      <c r="Y47" s="14"/>
      <c r="Z47" s="14"/>
      <c r="AA47" s="14"/>
      <c r="AB47" s="14"/>
      <c r="AC47" s="14"/>
      <c r="AD47" s="14"/>
      <c r="AE47" s="14"/>
      <c r="AF47" s="37"/>
    </row>
    <row r="48" spans="1:32" ht="14.25" customHeight="1">
      <c r="A48" s="73">
        <v>43</v>
      </c>
      <c r="B48" s="27"/>
      <c r="C48" s="61"/>
      <c r="D48" s="61"/>
      <c r="E48" s="62"/>
      <c r="F48" s="133" t="str">
        <f>'所属データ'!$G$3</f>
        <v>熊　本</v>
      </c>
      <c r="G48" s="31"/>
      <c r="H48" s="35"/>
      <c r="I48" s="31"/>
      <c r="J48" s="35"/>
      <c r="K48" s="31"/>
      <c r="L48" s="35"/>
      <c r="M48" s="106"/>
      <c r="N48" s="115"/>
      <c r="O48" s="106"/>
      <c r="P48" s="117"/>
      <c r="Q48" s="25">
        <f>'所属データ'!$A$19</f>
        <v>100100</v>
      </c>
      <c r="R48" s="25">
        <f t="shared" si="1"/>
        <v>0</v>
      </c>
      <c r="S48" s="25">
        <f t="shared" si="2"/>
      </c>
      <c r="T48" s="25">
        <f t="shared" si="0"/>
      </c>
      <c r="U48" s="25">
        <f t="shared" si="3"/>
      </c>
      <c r="V48" s="25">
        <f t="shared" si="4"/>
      </c>
      <c r="W48" s="14"/>
      <c r="X48" s="14"/>
      <c r="Y48" s="14"/>
      <c r="Z48" s="14"/>
      <c r="AA48" s="14"/>
      <c r="AB48" s="14"/>
      <c r="AC48" s="14"/>
      <c r="AD48" s="14"/>
      <c r="AE48" s="14"/>
      <c r="AF48" s="37"/>
    </row>
    <row r="49" spans="1:32" ht="14.25" customHeight="1">
      <c r="A49" s="73">
        <v>44</v>
      </c>
      <c r="B49" s="27"/>
      <c r="C49" s="61"/>
      <c r="D49" s="61"/>
      <c r="E49" s="62"/>
      <c r="F49" s="133" t="str">
        <f>'所属データ'!$G$3</f>
        <v>熊　本</v>
      </c>
      <c r="G49" s="31"/>
      <c r="H49" s="35"/>
      <c r="I49" s="31"/>
      <c r="J49" s="35"/>
      <c r="K49" s="31"/>
      <c r="L49" s="35"/>
      <c r="M49" s="106"/>
      <c r="N49" s="115"/>
      <c r="O49" s="106"/>
      <c r="P49" s="117"/>
      <c r="Q49" s="25">
        <f>'所属データ'!$A$19</f>
        <v>100100</v>
      </c>
      <c r="R49" s="25">
        <f t="shared" si="1"/>
        <v>0</v>
      </c>
      <c r="S49" s="25">
        <f t="shared" si="2"/>
      </c>
      <c r="T49" s="25">
        <f t="shared" si="0"/>
      </c>
      <c r="U49" s="25">
        <f t="shared" si="3"/>
      </c>
      <c r="V49" s="25">
        <f t="shared" si="4"/>
      </c>
      <c r="W49" s="14"/>
      <c r="X49" s="14"/>
      <c r="Y49" s="14"/>
      <c r="Z49" s="14"/>
      <c r="AA49" s="14"/>
      <c r="AB49" s="14"/>
      <c r="AC49" s="14"/>
      <c r="AD49" s="14"/>
      <c r="AE49" s="14"/>
      <c r="AF49" s="37"/>
    </row>
    <row r="50" spans="1:32" ht="14.25" customHeight="1" thickBot="1">
      <c r="A50" s="74">
        <v>45</v>
      </c>
      <c r="B50" s="38"/>
      <c r="C50" s="63"/>
      <c r="D50" s="63"/>
      <c r="E50" s="64"/>
      <c r="F50" s="134" t="str">
        <f>'所属データ'!$G$3</f>
        <v>熊　本</v>
      </c>
      <c r="G50" s="32"/>
      <c r="H50" s="36"/>
      <c r="I50" s="32"/>
      <c r="J50" s="36"/>
      <c r="K50" s="32"/>
      <c r="L50" s="36"/>
      <c r="M50" s="107"/>
      <c r="N50" s="116"/>
      <c r="O50" s="107"/>
      <c r="P50" s="118"/>
      <c r="Q50" s="25">
        <f>'所属データ'!$A$19</f>
        <v>100100</v>
      </c>
      <c r="R50" s="25">
        <f t="shared" si="1"/>
        <v>0</v>
      </c>
      <c r="S50" s="25">
        <f t="shared" si="2"/>
      </c>
      <c r="T50" s="25">
        <f t="shared" si="0"/>
      </c>
      <c r="U50" s="25">
        <f t="shared" si="3"/>
      </c>
      <c r="V50" s="25">
        <f t="shared" si="4"/>
      </c>
      <c r="W50" s="14"/>
      <c r="X50" s="14"/>
      <c r="Y50" s="14"/>
      <c r="Z50" s="14"/>
      <c r="AA50" s="14"/>
      <c r="AB50" s="14"/>
      <c r="AC50" s="14"/>
      <c r="AD50" s="14"/>
      <c r="AE50" s="14"/>
      <c r="AF50" s="37"/>
    </row>
    <row r="53" spans="2:10" ht="13.5" hidden="1">
      <c r="B53" s="13" t="s">
        <v>34</v>
      </c>
      <c r="C53" s="13" t="s">
        <v>45</v>
      </c>
      <c r="E53" s="13" t="s">
        <v>56</v>
      </c>
      <c r="G53" s="13" t="s">
        <v>53</v>
      </c>
      <c r="H53" s="13" t="s">
        <v>122</v>
      </c>
      <c r="J53" t="s">
        <v>58</v>
      </c>
    </row>
    <row r="54" spans="2:21" ht="13.5" hidden="1">
      <c r="B54" s="119">
        <f>IF('所属データ'!$E$3="中学",C54,IF('所属データ'!$E$3="高校",E54,IF('所属データ'!$E$3="一般・大学",G54,IF('所属データ'!$E$3="小学",H54,""))))</f>
      </c>
      <c r="C54" s="13" t="s">
        <v>129</v>
      </c>
      <c r="E54" s="13" t="s">
        <v>135</v>
      </c>
      <c r="G54" s="13" t="s">
        <v>141</v>
      </c>
      <c r="H54" s="13" t="s">
        <v>124</v>
      </c>
      <c r="J54" t="s">
        <v>59</v>
      </c>
      <c r="M54" s="25"/>
      <c r="N54" s="25"/>
      <c r="O54" s="25"/>
      <c r="P54" s="25"/>
      <c r="U54" s="13"/>
    </row>
    <row r="55" spans="2:21" ht="13.5" hidden="1">
      <c r="B55" s="119">
        <f>IF('所属データ'!$E$3="中学",C55,IF('所属データ'!$E$3="高校",E55,IF('所属データ'!$E$3="一般・大学",G55,IF('所属データ'!$E$3="小学",H55,""))))</f>
      </c>
      <c r="C55" s="13" t="s">
        <v>163</v>
      </c>
      <c r="E55" s="13" t="s">
        <v>165</v>
      </c>
      <c r="G55" s="13" t="s">
        <v>142</v>
      </c>
      <c r="H55" s="13" t="s">
        <v>125</v>
      </c>
      <c r="I55" s="13" t="s">
        <v>112</v>
      </c>
      <c r="J55" t="s">
        <v>60</v>
      </c>
      <c r="M55" s="25"/>
      <c r="N55" s="25"/>
      <c r="O55" s="25"/>
      <c r="P55" s="25"/>
      <c r="U55" s="13"/>
    </row>
    <row r="56" spans="2:21" ht="13.5" hidden="1">
      <c r="B56" s="119">
        <f>IF('所属データ'!$E$3="中学",C56,IF('所属データ'!$E$3="高校",E56,IF('所属データ'!$E$3="一般・大学",G56,IF('所属データ'!$E$3="小学",H56,""))))</f>
      </c>
      <c r="C56" s="13" t="s">
        <v>130</v>
      </c>
      <c r="E56" s="13" t="s">
        <v>136</v>
      </c>
      <c r="F56" s="15"/>
      <c r="G56" s="13" t="s">
        <v>143</v>
      </c>
      <c r="H56" s="13" t="s">
        <v>126</v>
      </c>
      <c r="I56" s="13" t="s">
        <v>113</v>
      </c>
      <c r="J56" t="s">
        <v>61</v>
      </c>
      <c r="M56" s="25"/>
      <c r="N56" s="25"/>
      <c r="O56" s="25"/>
      <c r="P56" s="25"/>
      <c r="U56" s="13"/>
    </row>
    <row r="57" spans="2:21" ht="13.5" hidden="1">
      <c r="B57" s="119">
        <f>IF('所属データ'!$E$3="中学",C57,IF('所属データ'!$E$3="高校",E57,IF('所属データ'!$E$3="一般・大学",G57,IF('所属データ'!$E$3="小学",H57,""))))</f>
      </c>
      <c r="C57" s="13" t="s">
        <v>151</v>
      </c>
      <c r="E57" s="13" t="s">
        <v>137</v>
      </c>
      <c r="F57" s="15"/>
      <c r="G57" s="13" t="s">
        <v>144</v>
      </c>
      <c r="H57" s="13" t="s">
        <v>128</v>
      </c>
      <c r="I57" s="13" t="s">
        <v>114</v>
      </c>
      <c r="J57" t="s">
        <v>62</v>
      </c>
      <c r="M57" s="25"/>
      <c r="N57" s="25"/>
      <c r="O57" s="25"/>
      <c r="P57" s="25"/>
      <c r="U57" s="13"/>
    </row>
    <row r="58" spans="2:21" ht="13.5" hidden="1">
      <c r="B58" s="119">
        <f>IF('所属データ'!$E$3="中学",C58,IF('所属データ'!$E$3="高校",E58,IF('所属データ'!$E$3="一般・大学",G58,IF('所属データ'!$E$3="小学",H58,""))))</f>
      </c>
      <c r="C58" s="13" t="s">
        <v>131</v>
      </c>
      <c r="E58" s="13" t="s">
        <v>167</v>
      </c>
      <c r="F58" s="15"/>
      <c r="G58" s="13" t="s">
        <v>145</v>
      </c>
      <c r="H58" s="13" t="s">
        <v>128</v>
      </c>
      <c r="I58" s="13" t="s">
        <v>115</v>
      </c>
      <c r="J58" t="s">
        <v>63</v>
      </c>
      <c r="M58" s="25"/>
      <c r="N58" s="25"/>
      <c r="O58" s="25"/>
      <c r="P58" s="25"/>
      <c r="U58" s="13"/>
    </row>
    <row r="59" spans="2:21" ht="13.5" hidden="1">
      <c r="B59" s="119">
        <f>IF('所属データ'!$E$3="中学",C59,IF('所属データ'!$E$3="高校",E59,IF('所属データ'!$E$3="一般・大学",G59,IF('所属データ'!$E$3="小学",H59,""))))</f>
      </c>
      <c r="C59" s="13" t="s">
        <v>166</v>
      </c>
      <c r="E59" s="13" t="s">
        <v>168</v>
      </c>
      <c r="F59" s="15"/>
      <c r="G59" s="13" t="s">
        <v>169</v>
      </c>
      <c r="H59" s="13" t="s">
        <v>128</v>
      </c>
      <c r="I59" s="13" t="s">
        <v>116</v>
      </c>
      <c r="J59" t="s">
        <v>64</v>
      </c>
      <c r="M59" s="25"/>
      <c r="N59" s="25"/>
      <c r="O59" s="25"/>
      <c r="P59" s="25"/>
      <c r="U59" s="13"/>
    </row>
    <row r="60" spans="2:21" ht="13.5" hidden="1">
      <c r="B60" s="119">
        <f>IF('所属データ'!$E$3="中学",C60,IF('所属データ'!$E$3="高校",E60,IF('所属データ'!$E$3="一般・大学",G60,IF('所属データ'!$E$3="小学",H60,""))))</f>
      </c>
      <c r="C60" s="13" t="s">
        <v>170</v>
      </c>
      <c r="E60" s="13" t="s">
        <v>138</v>
      </c>
      <c r="F60" s="15"/>
      <c r="G60" s="13" t="s">
        <v>146</v>
      </c>
      <c r="H60" s="13" t="s">
        <v>128</v>
      </c>
      <c r="I60" s="13" t="s">
        <v>117</v>
      </c>
      <c r="J60" t="s">
        <v>65</v>
      </c>
      <c r="M60" s="25"/>
      <c r="N60" s="25"/>
      <c r="O60" s="25"/>
      <c r="P60" s="25"/>
      <c r="U60" s="13"/>
    </row>
    <row r="61" spans="2:21" ht="13.5" hidden="1">
      <c r="B61" s="119">
        <f>IF('所属データ'!$E$3="中学",C61,IF('所属データ'!$E$3="高校",E61,IF('所属データ'!$E$3="一般・大学",G61,IF('所属データ'!$E$3="小学",H61,""))))</f>
      </c>
      <c r="C61" s="13" t="s">
        <v>132</v>
      </c>
      <c r="E61" s="13" t="s">
        <v>139</v>
      </c>
      <c r="G61" s="13" t="s">
        <v>147</v>
      </c>
      <c r="H61" s="13" t="s">
        <v>128</v>
      </c>
      <c r="I61" s="13" t="s">
        <v>118</v>
      </c>
      <c r="J61" t="s">
        <v>66</v>
      </c>
      <c r="M61" s="25"/>
      <c r="N61" s="25"/>
      <c r="O61" s="25"/>
      <c r="P61" s="25"/>
      <c r="U61" s="13"/>
    </row>
    <row r="62" spans="2:21" ht="13.5" hidden="1">
      <c r="B62" s="119">
        <f>IF('所属データ'!$E$3="中学",C62,IF('所属データ'!$E$3="高校",E62,IF('所属データ'!$E$3="一般・大学",G62,IF('所属データ'!$E$3="小学",H62,""))))</f>
      </c>
      <c r="C62" s="13" t="s">
        <v>133</v>
      </c>
      <c r="E62" s="13" t="s">
        <v>156</v>
      </c>
      <c r="F62" s="15"/>
      <c r="G62" s="13" t="s">
        <v>148</v>
      </c>
      <c r="H62" s="13" t="s">
        <v>128</v>
      </c>
      <c r="I62" s="13" t="s">
        <v>119</v>
      </c>
      <c r="J62" t="s">
        <v>67</v>
      </c>
      <c r="M62" s="25"/>
      <c r="N62" s="25"/>
      <c r="O62" s="25"/>
      <c r="P62" s="25"/>
      <c r="U62" s="13"/>
    </row>
    <row r="63" spans="2:21" ht="13.5" hidden="1">
      <c r="B63" s="119">
        <f>IF('所属データ'!$E$3="中学",C63,IF('所属データ'!$E$3="高校",E63,IF('所属データ'!$E$3="一般・大学",G63,IF('所属データ'!$E$3="小学",H63,""))))</f>
      </c>
      <c r="C63" s="13" t="s">
        <v>134</v>
      </c>
      <c r="E63" s="13" t="s">
        <v>140</v>
      </c>
      <c r="F63" s="15"/>
      <c r="G63" s="13" t="s">
        <v>149</v>
      </c>
      <c r="H63" s="13" t="s">
        <v>128</v>
      </c>
      <c r="I63" s="13" t="s">
        <v>120</v>
      </c>
      <c r="J63" t="s">
        <v>68</v>
      </c>
      <c r="M63" s="25"/>
      <c r="N63" s="25"/>
      <c r="O63" s="25"/>
      <c r="P63" s="25"/>
      <c r="U63" s="13"/>
    </row>
    <row r="64" spans="2:21" ht="13.5" hidden="1">
      <c r="B64" s="119">
        <f>IF('所属データ'!$E$3="中学",C64,IF('所属データ'!$E$3="高校",E64,IF('所属データ'!$E$3="一般・大学",G64,IF('所属データ'!$E$3="小学",H64,""))))</f>
      </c>
      <c r="C64" s="13" t="s">
        <v>127</v>
      </c>
      <c r="E64" s="13" t="s">
        <v>127</v>
      </c>
      <c r="F64" s="15"/>
      <c r="G64" s="13" t="s">
        <v>127</v>
      </c>
      <c r="H64" s="13" t="s">
        <v>128</v>
      </c>
      <c r="J64" t="s">
        <v>69</v>
      </c>
      <c r="M64" s="25"/>
      <c r="N64" s="25"/>
      <c r="O64" s="25"/>
      <c r="P64" s="25"/>
      <c r="U64" s="13"/>
    </row>
    <row r="65" spans="2:21" ht="13.5" hidden="1">
      <c r="B65" s="119">
        <f>IF('所属データ'!$E$3="中学",C65,IF('所属データ'!$E$3="高校",E65,IF('所属データ'!$E$3="一般・大学",G65,IF('所属データ'!$E$3="小学",H65,""))))</f>
      </c>
      <c r="C65" s="13" t="s">
        <v>127</v>
      </c>
      <c r="E65" s="13" t="s">
        <v>127</v>
      </c>
      <c r="F65" s="15"/>
      <c r="G65" s="13" t="s">
        <v>127</v>
      </c>
      <c r="H65" s="13" t="s">
        <v>127</v>
      </c>
      <c r="J65" t="s">
        <v>70</v>
      </c>
      <c r="M65" s="25"/>
      <c r="N65" s="25"/>
      <c r="O65" s="25"/>
      <c r="P65" s="25"/>
      <c r="U65" s="13"/>
    </row>
    <row r="66" spans="2:21" ht="13.5" hidden="1">
      <c r="B66" s="119">
        <f>IF('所属データ'!$E$3="中学",C66,IF('所属データ'!$E$3="高校",E66,IF('所属データ'!$E$3="一般・大学",G66,IF('所属データ'!$E$3="小学",H66,""))))</f>
      </c>
      <c r="C66" s="13" t="s">
        <v>127</v>
      </c>
      <c r="E66" s="13" t="s">
        <v>127</v>
      </c>
      <c r="F66" s="15"/>
      <c r="G66" s="13" t="s">
        <v>127</v>
      </c>
      <c r="H66" s="13" t="s">
        <v>127</v>
      </c>
      <c r="J66" t="s">
        <v>71</v>
      </c>
      <c r="M66" s="25"/>
      <c r="N66" s="25"/>
      <c r="O66" s="25"/>
      <c r="P66" s="25"/>
      <c r="U66" s="13"/>
    </row>
    <row r="67" spans="2:21" ht="13.5" hidden="1">
      <c r="B67" s="119">
        <f>IF('所属データ'!$E$3="中学",C67,IF('所属データ'!$E$3="高校",E67,IF('所属データ'!$E$3="一般・大学",G67,IF('所属データ'!$E$3="小学",H67,""))))</f>
      </c>
      <c r="C67" s="13" t="s">
        <v>127</v>
      </c>
      <c r="E67" s="13" t="s">
        <v>127</v>
      </c>
      <c r="F67" s="15"/>
      <c r="G67" s="13" t="s">
        <v>127</v>
      </c>
      <c r="H67" s="13" t="s">
        <v>127</v>
      </c>
      <c r="J67" t="s">
        <v>72</v>
      </c>
      <c r="M67" s="25"/>
      <c r="N67" s="25"/>
      <c r="O67" s="25"/>
      <c r="P67" s="25"/>
      <c r="U67" s="13"/>
    </row>
    <row r="68" spans="2:21" ht="13.5" hidden="1">
      <c r="B68" s="119">
        <f>IF('所属データ'!$E$3="中学",C68,IF('所属データ'!$E$3="高校",E68,IF('所属データ'!$E$3="一般・大学",G68,IF('所属データ'!$E$3="小学",H68,""))))</f>
      </c>
      <c r="C68" s="13" t="s">
        <v>127</v>
      </c>
      <c r="E68" s="13" t="s">
        <v>127</v>
      </c>
      <c r="F68" s="15"/>
      <c r="G68" s="13" t="s">
        <v>127</v>
      </c>
      <c r="H68" s="13" t="s">
        <v>127</v>
      </c>
      <c r="J68" t="s">
        <v>73</v>
      </c>
      <c r="M68" s="25"/>
      <c r="N68" s="25"/>
      <c r="O68" s="25"/>
      <c r="P68" s="25"/>
      <c r="U68" s="13"/>
    </row>
    <row r="69" spans="2:21" ht="13.5" hidden="1">
      <c r="B69" s="119">
        <f>IF('所属データ'!$E$3="中学",C69,IF('所属データ'!$E$3="高校",E69,IF('所属データ'!$E$3="一般・大学",G69,IF('所属データ'!$E$3="小学",H69,""))))</f>
      </c>
      <c r="C69" s="13" t="s">
        <v>127</v>
      </c>
      <c r="E69" s="13" t="s">
        <v>127</v>
      </c>
      <c r="F69" s="15"/>
      <c r="G69" s="13" t="s">
        <v>127</v>
      </c>
      <c r="H69" s="13" t="s">
        <v>127</v>
      </c>
      <c r="J69" t="s">
        <v>74</v>
      </c>
      <c r="M69" s="25"/>
      <c r="N69" s="25"/>
      <c r="O69" s="25"/>
      <c r="P69" s="25"/>
      <c r="U69" s="13"/>
    </row>
    <row r="70" spans="2:21" ht="13.5" hidden="1">
      <c r="B70" s="119">
        <f>IF('所属データ'!$E$3="中学",C70,IF('所属データ'!$E$3="高校",E70,G70))</f>
        <v>0</v>
      </c>
      <c r="E70" s="15"/>
      <c r="G70" s="78"/>
      <c r="J70" t="s">
        <v>75</v>
      </c>
      <c r="K70" s="25"/>
      <c r="L70" s="25"/>
      <c r="M70" s="25"/>
      <c r="N70" s="25"/>
      <c r="O70" s="25"/>
      <c r="P70" s="25"/>
      <c r="T70" s="13"/>
      <c r="U70" s="13"/>
    </row>
    <row r="71" spans="2:21" ht="13.5" hidden="1">
      <c r="B71" s="119">
        <f>IF('所属データ'!$E$3="中学",C71,IF('所属データ'!$E$3="高校",E71,G71))</f>
        <v>0</v>
      </c>
      <c r="J71" t="s">
        <v>76</v>
      </c>
      <c r="K71" s="25"/>
      <c r="L71" s="25"/>
      <c r="M71" s="25"/>
      <c r="N71" s="25"/>
      <c r="O71" s="25"/>
      <c r="P71" s="25"/>
      <c r="T71" s="13"/>
      <c r="U71" s="13"/>
    </row>
    <row r="72" spans="2:21" ht="13.5" hidden="1">
      <c r="B72" s="119">
        <f>IF('所属データ'!$E$3="中学",C72,IF('所属データ'!$E$3="高校",E72,G72))</f>
        <v>0</v>
      </c>
      <c r="C72" s="15"/>
      <c r="D72" s="15"/>
      <c r="J72" t="s">
        <v>77</v>
      </c>
      <c r="K72" s="25"/>
      <c r="L72" s="25"/>
      <c r="M72" s="25"/>
      <c r="N72" s="25"/>
      <c r="O72" s="25"/>
      <c r="P72" s="25"/>
      <c r="T72" s="13"/>
      <c r="U72" s="13"/>
    </row>
    <row r="73" spans="2:10" ht="13.5" hidden="1">
      <c r="B73" s="119">
        <f>IF('所属データ'!$E$3="中学",C73,IF('所属データ'!$E$3="高校",E73,G73))</f>
        <v>0</v>
      </c>
      <c r="J73" t="s">
        <v>78</v>
      </c>
    </row>
    <row r="74" spans="2:10" ht="13.5" hidden="1">
      <c r="B74" s="119">
        <f>IF('所属データ'!$E$3="中学",C74,IF('所属データ'!$E$3="高校",E74,G74))</f>
        <v>0</v>
      </c>
      <c r="J74" t="s">
        <v>79</v>
      </c>
    </row>
    <row r="75" spans="2:10" ht="13.5" hidden="1">
      <c r="B75" s="119">
        <f>IF('所属データ'!$E$3="中学",C75,IF('所属データ'!$E$3="高校",E75,G75))</f>
        <v>0</v>
      </c>
      <c r="J75" t="s">
        <v>80</v>
      </c>
    </row>
    <row r="76" spans="2:10" ht="13.5" hidden="1">
      <c r="B76" s="119">
        <f>IF('所属データ'!$E$3="中学",C76,IF('所属データ'!$E$3="高校",E76,G76))</f>
        <v>0</v>
      </c>
      <c r="J76" t="s">
        <v>81</v>
      </c>
    </row>
    <row r="77" spans="2:10" ht="13.5" hidden="1">
      <c r="B77" s="119">
        <f>IF('所属データ'!$E$3="中学",C77,IF('所属データ'!$E$3="高校",E77,G77))</f>
        <v>0</v>
      </c>
      <c r="J77" t="s">
        <v>82</v>
      </c>
    </row>
    <row r="78" spans="2:10" ht="13.5" hidden="1">
      <c r="B78" s="119">
        <f>IF('所属データ'!$E$3="中学",C78,IF('所属データ'!$E$3="高校",E78,G78))</f>
        <v>0</v>
      </c>
      <c r="J78" t="s">
        <v>83</v>
      </c>
    </row>
    <row r="79" ht="13.5" hidden="1">
      <c r="J79" t="s">
        <v>84</v>
      </c>
    </row>
    <row r="80" ht="13.5" hidden="1">
      <c r="J80" t="s">
        <v>85</v>
      </c>
    </row>
    <row r="81" ht="13.5" hidden="1">
      <c r="J81" t="s">
        <v>86</v>
      </c>
    </row>
    <row r="82" ht="13.5" hidden="1">
      <c r="J82" t="s">
        <v>87</v>
      </c>
    </row>
    <row r="83" ht="13.5" hidden="1">
      <c r="J83" t="s">
        <v>88</v>
      </c>
    </row>
    <row r="84" ht="13.5" hidden="1">
      <c r="J84" t="s">
        <v>89</v>
      </c>
    </row>
    <row r="85" ht="13.5" hidden="1">
      <c r="J85" t="s">
        <v>90</v>
      </c>
    </row>
    <row r="86" ht="13.5" hidden="1">
      <c r="J86" t="s">
        <v>91</v>
      </c>
    </row>
    <row r="87" ht="13.5" hidden="1">
      <c r="J87" t="s">
        <v>92</v>
      </c>
    </row>
    <row r="88" ht="13.5" hidden="1">
      <c r="J88" t="s">
        <v>93</v>
      </c>
    </row>
    <row r="89" ht="13.5" hidden="1">
      <c r="J89" t="s">
        <v>94</v>
      </c>
    </row>
    <row r="90" ht="13.5" hidden="1">
      <c r="J90" t="s">
        <v>95</v>
      </c>
    </row>
    <row r="91" ht="13.5" hidden="1">
      <c r="J91" t="s">
        <v>96</v>
      </c>
    </row>
    <row r="92" ht="13.5" hidden="1">
      <c r="J92" t="s">
        <v>97</v>
      </c>
    </row>
    <row r="93" ht="13.5" hidden="1">
      <c r="J93" t="s">
        <v>98</v>
      </c>
    </row>
    <row r="94" ht="13.5" hidden="1">
      <c r="J94" t="s">
        <v>99</v>
      </c>
    </row>
    <row r="95" ht="13.5" hidden="1">
      <c r="J95" t="s">
        <v>100</v>
      </c>
    </row>
    <row r="96" ht="13.5" hidden="1">
      <c r="J96" t="s">
        <v>101</v>
      </c>
    </row>
    <row r="97" ht="13.5" hidden="1">
      <c r="J97" t="s">
        <v>102</v>
      </c>
    </row>
    <row r="98" ht="13.5" hidden="1">
      <c r="J98" t="s">
        <v>103</v>
      </c>
    </row>
    <row r="99" ht="13.5" hidden="1">
      <c r="J99" t="s">
        <v>104</v>
      </c>
    </row>
  </sheetData>
  <sheetProtection sheet="1" objects="1" scenarios="1" selectLockedCells="1"/>
  <mergeCells count="11">
    <mergeCell ref="K4:L4"/>
    <mergeCell ref="M3:P3"/>
    <mergeCell ref="A4:A5"/>
    <mergeCell ref="B4:B5"/>
    <mergeCell ref="G4:H4"/>
    <mergeCell ref="A1:B2"/>
    <mergeCell ref="A3:C3"/>
    <mergeCell ref="C2:F2"/>
    <mergeCell ref="I4:J4"/>
    <mergeCell ref="E4:E5"/>
    <mergeCell ref="F4:F5"/>
  </mergeCells>
  <conditionalFormatting sqref="I6:I50 K6:K50">
    <cfRule type="expression" priority="1" dxfId="0" stopIfTrue="1">
      <formula>AND(I6&lt;&gt;"",G6=I6)</formula>
    </cfRule>
  </conditionalFormatting>
  <dataValidations count="9">
    <dataValidation type="list" allowBlank="1" showErrorMessage="1" error="参加するチームの学年を入力してください。共通はどの学年も参加可能です。" imeMode="off" sqref="M5:P5">
      <formula1>$I$55:$I$63</formula1>
    </dataValidation>
    <dataValidation type="whole" allowBlank="1" showInputMessage="1" showErrorMessage="1" prompt="1/100秒・１cmまで入力&#10;例）1分56秒2→15620" error="エントリー種目の最高記録についてﾄﾗｯｸ種目は1/100秒、ﾌｨｰﾙﾄﾞは1cm単位まで入力します。単位等は入力せず、数字のみを入力してください。混成競技は記録入力の必要はありません。（例：「２分１６秒３」　の場合　21630 　と入力）&#10;" imeMode="off" sqref="H6">
      <formula1>100</formula1>
      <formula2>600000</formula2>
    </dataValidation>
    <dataValidation type="whole" allowBlank="1" showErrorMessage="1" error="エントリー種目の最高記録についてﾄﾗｯｸ種目は1/100秒、ﾌｨｰﾙﾄﾞは1cm単位まで入力します。単位等は入力せず、数字のみを入力してください。混成競技は記録入力の必要はありません。（例：「２分１６秒３」　の場合　21630 　と入力）&#10;" imeMode="off" sqref="H7:H50 L6:L50 J6:J50">
      <formula1>100</formula1>
      <formula2>600000</formula2>
    </dataValidation>
    <dataValidation type="list" allowBlank="1" showErrorMessage="1" error="エントリーの場合は○をリストから選択してください。" sqref="M6:P50">
      <formula1>$Q$3</formula1>
    </dataValidation>
    <dataValidation type="list" allowBlank="1" showInputMessage="1" showErrorMessage="1" sqref="I6:I50 K6:K50 G6:G50">
      <formula1>$B$54:$B$69</formula1>
    </dataValidation>
    <dataValidation allowBlank="1" showInputMessage="1" showErrorMessage="1" imeMode="off" sqref="E6:E50"/>
    <dataValidation type="custom" allowBlank="1" showInputMessage="1" showErrorMessage="1" error="学校割当番号の範囲内を使用してください。番号が足りない場合は空白にしてください。追加登録番号については登録担当者まで連絡してください。" imeMode="off" sqref="B6:B50">
      <formula1>OR(AND($B$52&lt;=B6,B6&lt;=$C$52),AND(#REF!&lt;=B6,B6&lt;=$E$52),AND(#REF!&lt;=B6,B6&lt;=$F$52))</formula1>
    </dataValidation>
    <dataValidation allowBlank="1" showInputMessage="1" showErrorMessage="1" imeMode="on" sqref="C6:D50"/>
    <dataValidation type="list" operator="greaterThan" allowBlank="1" showInputMessage="1" showErrorMessage="1" error="▼をクリックしてリストから選択してください" sqref="F6:F50">
      <formula1>$J$53:$J$99</formula1>
    </dataValidation>
  </dataValidations>
  <printOptions horizontalCentered="1"/>
  <pageMargins left="0" right="0" top="0.7480314960629921" bottom="0.31496062992125984" header="0.3937007874015748" footer="0.5118110236220472"/>
  <pageSetup horizontalDpi="300" verticalDpi="300" orientation="portrait" paperSize="9" scale="9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99"/>
  <sheetViews>
    <sheetView showGridLines="0" zoomScalePageLayoutView="0" workbookViewId="0" topLeftCell="A1">
      <selection activeCell="B6" sqref="B6"/>
    </sheetView>
  </sheetViews>
  <sheetFormatPr defaultColWidth="9.00390625" defaultRowHeight="13.5"/>
  <cols>
    <col min="1" max="1" width="2.75390625" style="13" customWidth="1"/>
    <col min="2" max="2" width="5.00390625" style="13" customWidth="1"/>
    <col min="3" max="4" width="11.375" style="13" customWidth="1"/>
    <col min="5" max="5" width="2.625" style="13" customWidth="1"/>
    <col min="6" max="6" width="6.375" style="13" customWidth="1"/>
    <col min="7" max="7" width="8.75390625" style="13" customWidth="1"/>
    <col min="8" max="8" width="6.25390625" style="13" customWidth="1"/>
    <col min="9" max="9" width="8.75390625" style="13" customWidth="1"/>
    <col min="10" max="10" width="6.25390625" style="13" customWidth="1"/>
    <col min="11" max="11" width="8.75390625" style="13" hidden="1" customWidth="1"/>
    <col min="12" max="12" width="6.25390625" style="13" hidden="1" customWidth="1"/>
    <col min="13" max="16" width="4.75390625" style="13" customWidth="1"/>
    <col min="17" max="17" width="7.625" style="25" hidden="1" customWidth="1"/>
    <col min="18" max="18" width="5.50390625" style="25" hidden="1" customWidth="1"/>
    <col min="19" max="20" width="6.875" style="25" hidden="1" customWidth="1"/>
    <col min="21" max="21" width="8.125" style="25" hidden="1" customWidth="1"/>
    <col min="22" max="22" width="10.00390625" style="13" hidden="1" customWidth="1"/>
    <col min="23" max="23" width="9.50390625" style="13" hidden="1" customWidth="1"/>
    <col min="24" max="24" width="7.25390625" style="13" hidden="1" customWidth="1"/>
    <col min="25" max="30" width="10.25390625" style="13" hidden="1" customWidth="1"/>
    <col min="31" max="31" width="9.00390625" style="13" customWidth="1"/>
    <col min="32" max="32" width="10.00390625" style="13" customWidth="1"/>
    <col min="33" max="16384" width="9.00390625" style="13" customWidth="1"/>
  </cols>
  <sheetData>
    <row r="1" spans="1:37" ht="14.25" customHeight="1">
      <c r="A1" s="203" t="s">
        <v>174</v>
      </c>
      <c r="B1" s="204"/>
      <c r="C1" s="110" t="s">
        <v>153</v>
      </c>
      <c r="D1" s="110"/>
      <c r="E1" s="109"/>
      <c r="F1" s="109"/>
      <c r="G1" s="33"/>
      <c r="I1" s="34" t="str">
        <f>"所属長名："&amp;'所属データ'!$C$6&amp;"　印"</f>
        <v>所属長名：　印</v>
      </c>
      <c r="J1" s="34"/>
      <c r="K1" s="34"/>
      <c r="L1" s="34"/>
      <c r="M1" s="34"/>
      <c r="S1" s="83"/>
      <c r="T1" s="26"/>
      <c r="U1" s="16" t="s">
        <v>3</v>
      </c>
      <c r="V1" s="16" t="s">
        <v>4</v>
      </c>
      <c r="W1" s="16" t="s">
        <v>5</v>
      </c>
      <c r="X1" s="16" t="s">
        <v>6</v>
      </c>
      <c r="Y1" s="16" t="s">
        <v>7</v>
      </c>
      <c r="Z1" s="16" t="s">
        <v>8</v>
      </c>
      <c r="AA1" s="16" t="s">
        <v>9</v>
      </c>
      <c r="AB1" s="16" t="s">
        <v>10</v>
      </c>
      <c r="AC1" s="16" t="s">
        <v>11</v>
      </c>
      <c r="AD1" s="16" t="s">
        <v>12</v>
      </c>
      <c r="AE1" s="17"/>
      <c r="AF1" s="17"/>
      <c r="AG1" s="17"/>
      <c r="AH1" s="17"/>
      <c r="AI1" s="17"/>
      <c r="AJ1" s="17"/>
      <c r="AK1" s="17"/>
    </row>
    <row r="2" spans="1:37" ht="14.25" customHeight="1" thickBot="1">
      <c r="A2" s="205"/>
      <c r="B2" s="206"/>
      <c r="C2" s="212" t="str">
        <f>"所属名："&amp;'所属データ'!$C$3</f>
        <v>所属名：</v>
      </c>
      <c r="D2" s="213"/>
      <c r="E2" s="214"/>
      <c r="F2" s="214"/>
      <c r="G2" s="33"/>
      <c r="I2" s="34" t="str">
        <f>"監督名："&amp;'所属データ'!$E$6</f>
        <v>監督名：</v>
      </c>
      <c r="N2" s="82">
        <f>IF(COUNTA(N6:N50)&gt;6,"ﾘﾚｰ人数ｵｰﾊﾞｰ","")</f>
      </c>
      <c r="O2" s="82"/>
      <c r="P2" s="82">
        <f>IF(COUNTA(P6:P50)&gt;6,"ﾘﾚｰ人数ｵｰﾊﾞｰ","")</f>
      </c>
      <c r="S2" s="24"/>
      <c r="T2" s="25">
        <f>IF(COUNTA(M6:M50)&gt;0,'所属データ'!$E$3&amp;"400",0)</f>
        <v>0</v>
      </c>
      <c r="U2" s="14">
        <f>'所属データ'!$A$19/100+434000</f>
        <v>435001</v>
      </c>
      <c r="V2" s="14">
        <f>'所属データ'!$C$3&amp;M5</f>
      </c>
      <c r="X2" s="78">
        <f>IF(M4="","",RIGHT(M4+100000,5))</f>
      </c>
      <c r="Y2" s="13">
        <f>IF(ISERROR(SMALL($S$6:$S$50,1)),"",SMALL($S$6:$S$50,1))</f>
      </c>
      <c r="Z2" s="13">
        <f>IF(ISERROR(SMALL($S$6:$S$50,2)),"",SMALL($S$6:$S$50,2))</f>
      </c>
      <c r="AA2" s="13">
        <f>IF(ISERROR(SMALL($S$6:$S$50,3)),"",SMALL($S$6:$S$50,3))</f>
      </c>
      <c r="AB2" s="13">
        <f>IF(ISERROR(SMALL($S$6:$S$50,4)),"",SMALL($S$6:$S$50,4))</f>
      </c>
      <c r="AC2" s="13">
        <f>IF(ISERROR(SMALL($S$6:$S$50,5)),"",SMALL($S$6:$S$50,5))</f>
      </c>
      <c r="AD2" s="13">
        <f>IF(ISERROR(SMALL($S$6:$S$50,6)),"",SMALL($S$6:$S$50,6))</f>
      </c>
      <c r="AE2" s="17"/>
      <c r="AF2" s="17"/>
      <c r="AG2" s="17"/>
      <c r="AH2" s="17"/>
      <c r="AI2" s="17"/>
      <c r="AJ2" s="17"/>
      <c r="AK2" s="17"/>
    </row>
    <row r="3" spans="1:37" ht="14.25" customHeight="1" thickBot="1">
      <c r="A3" s="207"/>
      <c r="B3" s="207"/>
      <c r="C3" s="207"/>
      <c r="D3" s="144"/>
      <c r="E3" s="25"/>
      <c r="F3" s="25"/>
      <c r="G3" s="25"/>
      <c r="H3" s="81"/>
      <c r="I3" s="25"/>
      <c r="M3" s="200" t="s">
        <v>121</v>
      </c>
      <c r="N3" s="201"/>
      <c r="O3" s="201"/>
      <c r="P3" s="202"/>
      <c r="Q3" s="25" t="s">
        <v>13</v>
      </c>
      <c r="T3" s="25">
        <f>IF(COUNTA(N6:N50)&gt;0,'所属データ'!$E$3&amp;"400",0)</f>
        <v>0</v>
      </c>
      <c r="U3" s="14">
        <f>'所属データ'!$A$19/100+435000</f>
        <v>436001</v>
      </c>
      <c r="V3" s="14">
        <f>'所属データ'!$C$3&amp;N5</f>
      </c>
      <c r="X3" s="78">
        <f>IF(N4="","",RIGHT(N4+100000,5))</f>
      </c>
      <c r="Y3" s="13">
        <f>IF(ISERROR(SMALL($T$6:$T$50,1)),"",SMALL($T$6:$T$50,1))</f>
      </c>
      <c r="Z3" s="13">
        <f>IF(ISERROR(SMALL($T$6:$T$50,2)),"",SMALL($T$6:$T$50,2))</f>
      </c>
      <c r="AA3" s="13">
        <f>IF(ISERROR(SMALL($T$6:$T$50,3)),"",SMALL($T$6:$T$50,3))</f>
      </c>
      <c r="AB3" s="13">
        <f>IF(ISERROR(SMALL($T$6:$T$50,4)),"",SMALL($T$6:$T$50,4))</f>
      </c>
      <c r="AC3" s="13">
        <f>IF(ISERROR(SMALL($T$6:$T$50,5)),"",SMALL($T$6:$T$50,5))</f>
      </c>
      <c r="AD3" s="13">
        <f>IF(ISERROR(SMALL($T$6:$T$50,6)),"",SMALL($T$6:$T$50,6))</f>
      </c>
      <c r="AE3" s="18"/>
      <c r="AF3" s="17"/>
      <c r="AG3" s="17"/>
      <c r="AH3" s="17"/>
      <c r="AI3" s="17"/>
      <c r="AJ3" s="17"/>
      <c r="AK3" s="17"/>
    </row>
    <row r="4" spans="1:37" ht="12" customHeight="1">
      <c r="A4" s="208" t="s">
        <v>14</v>
      </c>
      <c r="B4" s="210" t="s">
        <v>33</v>
      </c>
      <c r="C4" s="47" t="s">
        <v>19</v>
      </c>
      <c r="D4" s="47" t="s">
        <v>155</v>
      </c>
      <c r="E4" s="194" t="s">
        <v>23</v>
      </c>
      <c r="F4" s="196" t="s">
        <v>106</v>
      </c>
      <c r="G4" s="198" t="s">
        <v>35</v>
      </c>
      <c r="H4" s="199"/>
      <c r="I4" s="198" t="s">
        <v>54</v>
      </c>
      <c r="J4" s="199"/>
      <c r="K4" s="198" t="s">
        <v>55</v>
      </c>
      <c r="L4" s="199"/>
      <c r="M4" s="141"/>
      <c r="N4" s="141"/>
      <c r="O4" s="142"/>
      <c r="P4" s="143"/>
      <c r="Q4" s="26"/>
      <c r="R4" s="26"/>
      <c r="T4" s="25">
        <f>IF(COUNTA(O6:O50)&gt;0,'所属データ'!$E$3&amp;"400",0)</f>
        <v>0</v>
      </c>
      <c r="U4" s="14">
        <f>'所属データ'!$A$19/100+436000</f>
        <v>437001</v>
      </c>
      <c r="V4" s="14">
        <f>'所属データ'!$C$3&amp;O5</f>
      </c>
      <c r="X4" s="78">
        <f>IF(O4="","",RIGHT(O4+100000,5))</f>
      </c>
      <c r="Y4" s="13">
        <f>IF(ISERROR(SMALL($U$6:$U$50,1)),"",SMALL($U$6:$U$50,1))</f>
      </c>
      <c r="Z4" s="13">
        <f>IF(ISERROR(SMALL($U$6:$U$50,2)),"",SMALL($U$6:$U$50,2))</f>
      </c>
      <c r="AA4" s="13">
        <f>IF(ISERROR(SMALL($U$6:$U$50,3)),"",SMALL($U$6:$U$50,3))</f>
      </c>
      <c r="AB4" s="13">
        <f>IF(ISERROR(SMALL($U$6:$U$50,4)),"",SMALL($U$6:$U$50,4))</f>
      </c>
      <c r="AC4" s="13">
        <f>IF(ISERROR(SMALL($U$6:$U$50,5)),"",SMALL($U$6:$U$50,5))</f>
      </c>
      <c r="AD4" s="13">
        <f>IF(ISERROR(SMALL($U$6:$U$50,6)),"",SMALL($U$6:$U$50,6))</f>
      </c>
      <c r="AE4" s="19"/>
      <c r="AF4" s="17"/>
      <c r="AG4" s="17"/>
      <c r="AH4" s="17"/>
      <c r="AI4" s="17"/>
      <c r="AJ4" s="17"/>
      <c r="AK4" s="17"/>
    </row>
    <row r="5" spans="1:37" ht="13.5" customHeight="1" thickBot="1">
      <c r="A5" s="209"/>
      <c r="B5" s="211"/>
      <c r="C5" s="48" t="s">
        <v>21</v>
      </c>
      <c r="D5" s="48" t="s">
        <v>21</v>
      </c>
      <c r="E5" s="195"/>
      <c r="F5" s="197"/>
      <c r="G5" s="49" t="s">
        <v>25</v>
      </c>
      <c r="H5" s="50" t="s">
        <v>26</v>
      </c>
      <c r="I5" s="49" t="s">
        <v>25</v>
      </c>
      <c r="J5" s="50" t="s">
        <v>26</v>
      </c>
      <c r="K5" s="49" t="s">
        <v>25</v>
      </c>
      <c r="L5" s="50" t="s">
        <v>26</v>
      </c>
      <c r="M5" s="111"/>
      <c r="N5" s="111"/>
      <c r="O5" s="114"/>
      <c r="P5" s="113"/>
      <c r="Q5" s="26">
        <f>COUNTA(C6:C50)</f>
        <v>0</v>
      </c>
      <c r="R5" s="26"/>
      <c r="T5" s="25">
        <f>IF(COUNTA(P6:P50)&gt;0,'所属データ'!$E$3&amp;"４00",0)</f>
        <v>0</v>
      </c>
      <c r="U5" s="14">
        <f>'所属データ'!$A$19/100+437000</f>
        <v>438001</v>
      </c>
      <c r="V5" s="14">
        <f>'所属データ'!$C$3&amp;P5</f>
      </c>
      <c r="X5" s="78">
        <f>IF(P4="","",RIGHT(P4+100000,5))</f>
      </c>
      <c r="Y5" s="13">
        <f>IF(ISERROR(SMALL($V$6:$V$50,1)),"",SMALL($V$6:$V$50,1))</f>
      </c>
      <c r="Z5" s="13">
        <f>IF(ISERROR(SMALL($V$6:$V$50,2)),"",SMALL($V$6:$V$50,2))</f>
      </c>
      <c r="AA5" s="13">
        <f>IF(ISERROR(SMALL($V$6:$V$50,3)),"",SMALL($V$6:$V$50,3))</f>
      </c>
      <c r="AB5" s="13">
        <f>IF(ISERROR(SMALL($V$6:$V$50,4)),"",SMALL($V$6:$V$50,4))</f>
      </c>
      <c r="AC5" s="13">
        <f>IF(ISERROR(SMALL($V$6:$V$50,5)),"",SMALL($V$6:$V$50,5))</f>
      </c>
      <c r="AD5" s="13">
        <f>IF(ISERROR(SMALL($V$6:$V$50,6)),"",SMALL($V$6:$V$50,6))</f>
      </c>
      <c r="AE5" s="17"/>
      <c r="AF5" s="17"/>
      <c r="AG5" s="17"/>
      <c r="AH5" s="17"/>
      <c r="AI5" s="17"/>
      <c r="AJ5" s="17"/>
      <c r="AK5" s="17"/>
    </row>
    <row r="6" spans="1:37" ht="14.25" customHeight="1">
      <c r="A6" s="75">
        <v>1</v>
      </c>
      <c r="B6" s="51"/>
      <c r="C6" s="148"/>
      <c r="D6" s="65"/>
      <c r="E6" s="66"/>
      <c r="F6" s="135" t="str">
        <f>'所属データ'!$G$3</f>
        <v>熊　本</v>
      </c>
      <c r="G6" s="54"/>
      <c r="H6" s="55"/>
      <c r="I6" s="54"/>
      <c r="J6" s="55"/>
      <c r="K6" s="54"/>
      <c r="L6" s="55"/>
      <c r="M6" s="129"/>
      <c r="N6" s="151"/>
      <c r="O6" s="121"/>
      <c r="P6" s="122"/>
      <c r="Q6" s="25">
        <f>'所属データ'!$A$19</f>
        <v>100100</v>
      </c>
      <c r="R6" s="25">
        <f aca="true" t="shared" si="0" ref="R6:R50">COUNTA(G6,I6,K6)</f>
        <v>0</v>
      </c>
      <c r="S6" s="25">
        <f aca="true" t="shared" si="1" ref="S6:S50">IF(M6="","",Q6*1000+20000+A6)</f>
      </c>
      <c r="T6" s="25">
        <f aca="true" t="shared" si="2" ref="T6:T50">IF(N6="","",Q6*1000+20000+A6)</f>
      </c>
      <c r="U6" s="25">
        <f aca="true" t="shared" si="3" ref="U6:U50">IF(O6="","",Q6*1000+20000+A6)</f>
      </c>
      <c r="V6" s="25">
        <f aca="true" t="shared" si="4" ref="V6:V50">IF(P6="","",Q6*1000+20000+A6)</f>
      </c>
      <c r="AE6" s="14"/>
      <c r="AF6" s="37"/>
      <c r="AG6" s="17"/>
      <c r="AH6" s="17"/>
      <c r="AI6" s="17"/>
      <c r="AJ6" s="17"/>
      <c r="AK6" s="17"/>
    </row>
    <row r="7" spans="1:23" ht="14.25" customHeight="1">
      <c r="A7" s="76">
        <v>2</v>
      </c>
      <c r="B7" s="53"/>
      <c r="C7" s="149"/>
      <c r="D7" s="67"/>
      <c r="E7" s="68"/>
      <c r="F7" s="136" t="str">
        <f>'所属データ'!$G$3</f>
        <v>熊　本</v>
      </c>
      <c r="G7" s="56"/>
      <c r="H7" s="57"/>
      <c r="I7" s="56"/>
      <c r="J7" s="57"/>
      <c r="K7" s="56"/>
      <c r="L7" s="57"/>
      <c r="M7" s="130"/>
      <c r="N7" s="136"/>
      <c r="O7" s="124"/>
      <c r="P7" s="125"/>
      <c r="Q7" s="25">
        <f>'所属データ'!$A$19</f>
        <v>100100</v>
      </c>
      <c r="R7" s="25">
        <f t="shared" si="0"/>
        <v>0</v>
      </c>
      <c r="S7" s="25">
        <f t="shared" si="1"/>
      </c>
      <c r="T7" s="25">
        <f t="shared" si="2"/>
      </c>
      <c r="U7" s="25">
        <f t="shared" si="3"/>
      </c>
      <c r="V7" s="25">
        <f t="shared" si="4"/>
      </c>
      <c r="W7" s="17"/>
    </row>
    <row r="8" spans="1:33" ht="14.25" customHeight="1">
      <c r="A8" s="76">
        <v>3</v>
      </c>
      <c r="B8" s="53"/>
      <c r="C8" s="67"/>
      <c r="D8" s="67"/>
      <c r="E8" s="68"/>
      <c r="F8" s="136" t="str">
        <f>'所属データ'!$G$3</f>
        <v>熊　本</v>
      </c>
      <c r="G8" s="56"/>
      <c r="H8" s="57"/>
      <c r="I8" s="56"/>
      <c r="J8" s="57"/>
      <c r="K8" s="56"/>
      <c r="L8" s="57"/>
      <c r="M8" s="130"/>
      <c r="N8" s="136"/>
      <c r="O8" s="124"/>
      <c r="P8" s="125"/>
      <c r="Q8" s="25">
        <f>'所属データ'!$A$19</f>
        <v>100100</v>
      </c>
      <c r="R8" s="25">
        <f t="shared" si="0"/>
        <v>0</v>
      </c>
      <c r="S8" s="25">
        <f t="shared" si="1"/>
      </c>
      <c r="T8" s="25">
        <f t="shared" si="2"/>
      </c>
      <c r="U8" s="25">
        <f t="shared" si="3"/>
      </c>
      <c r="V8" s="25">
        <f t="shared" si="4"/>
      </c>
      <c r="W8" s="14"/>
      <c r="X8" s="14"/>
      <c r="Y8" s="14"/>
      <c r="Z8" s="14"/>
      <c r="AA8" s="14"/>
      <c r="AB8" s="14"/>
      <c r="AC8" s="14"/>
      <c r="AD8" s="14"/>
      <c r="AE8" s="14"/>
      <c r="AF8" s="37"/>
      <c r="AG8" s="17"/>
    </row>
    <row r="9" spans="1:33" ht="14.25" customHeight="1">
      <c r="A9" s="76">
        <v>4</v>
      </c>
      <c r="B9" s="53"/>
      <c r="C9" s="149"/>
      <c r="D9" s="67"/>
      <c r="E9" s="68"/>
      <c r="F9" s="136" t="str">
        <f>'所属データ'!$G$3</f>
        <v>熊　本</v>
      </c>
      <c r="G9" s="56"/>
      <c r="H9" s="57"/>
      <c r="I9" s="56"/>
      <c r="J9" s="57"/>
      <c r="K9" s="56"/>
      <c r="L9" s="57"/>
      <c r="M9" s="130"/>
      <c r="N9" s="136"/>
      <c r="O9" s="124"/>
      <c r="P9" s="125"/>
      <c r="Q9" s="25">
        <f>'所属データ'!$A$19</f>
        <v>100100</v>
      </c>
      <c r="R9" s="25">
        <f t="shared" si="0"/>
        <v>0</v>
      </c>
      <c r="S9" s="25">
        <f t="shared" si="1"/>
      </c>
      <c r="T9" s="25">
        <f t="shared" si="2"/>
      </c>
      <c r="U9" s="25">
        <f t="shared" si="3"/>
      </c>
      <c r="V9" s="25">
        <f t="shared" si="4"/>
      </c>
      <c r="W9" s="14"/>
      <c r="X9" s="14"/>
      <c r="Y9" s="14"/>
      <c r="Z9" s="14"/>
      <c r="AA9" s="14"/>
      <c r="AB9" s="14"/>
      <c r="AC9" s="14"/>
      <c r="AD9" s="14"/>
      <c r="AE9" s="14"/>
      <c r="AF9" s="37"/>
      <c r="AG9" s="17"/>
    </row>
    <row r="10" spans="1:33" ht="14.25" customHeight="1" thickBot="1">
      <c r="A10" s="77">
        <v>5</v>
      </c>
      <c r="B10" s="52"/>
      <c r="C10" s="150"/>
      <c r="D10" s="69"/>
      <c r="E10" s="70"/>
      <c r="F10" s="137" t="str">
        <f>'所属データ'!$G$3</f>
        <v>熊　本</v>
      </c>
      <c r="G10" s="58"/>
      <c r="H10" s="59"/>
      <c r="I10" s="58"/>
      <c r="J10" s="59"/>
      <c r="K10" s="58"/>
      <c r="L10" s="59"/>
      <c r="M10" s="131"/>
      <c r="N10" s="152"/>
      <c r="O10" s="127"/>
      <c r="P10" s="128"/>
      <c r="Q10" s="25">
        <f>'所属データ'!$A$19</f>
        <v>100100</v>
      </c>
      <c r="R10" s="25">
        <f t="shared" si="0"/>
        <v>0</v>
      </c>
      <c r="S10" s="25">
        <f t="shared" si="1"/>
      </c>
      <c r="T10" s="25">
        <f t="shared" si="2"/>
      </c>
      <c r="U10" s="25">
        <f t="shared" si="3"/>
      </c>
      <c r="V10" s="25">
        <f t="shared" si="4"/>
      </c>
      <c r="W10" s="14"/>
      <c r="X10" s="14"/>
      <c r="Y10" s="14"/>
      <c r="Z10" s="14"/>
      <c r="AA10" s="14"/>
      <c r="AB10" s="14"/>
      <c r="AC10" s="14"/>
      <c r="AD10" s="14"/>
      <c r="AE10" s="14"/>
      <c r="AF10" s="37"/>
      <c r="AG10" s="17"/>
    </row>
    <row r="11" spans="1:33" ht="14.25" customHeight="1">
      <c r="A11" s="75">
        <v>6</v>
      </c>
      <c r="B11" s="51"/>
      <c r="C11" s="148"/>
      <c r="D11" s="65"/>
      <c r="E11" s="66"/>
      <c r="F11" s="135" t="str">
        <f>'所属データ'!$G$3</f>
        <v>熊　本</v>
      </c>
      <c r="G11" s="54"/>
      <c r="H11" s="55"/>
      <c r="I11" s="54"/>
      <c r="J11" s="55"/>
      <c r="K11" s="54"/>
      <c r="L11" s="55"/>
      <c r="M11" s="129"/>
      <c r="N11" s="151"/>
      <c r="O11" s="121"/>
      <c r="P11" s="122"/>
      <c r="Q11" s="25">
        <f>'所属データ'!$A$19</f>
        <v>100100</v>
      </c>
      <c r="R11" s="25">
        <f t="shared" si="0"/>
        <v>0</v>
      </c>
      <c r="S11" s="25">
        <f t="shared" si="1"/>
      </c>
      <c r="T11" s="25">
        <f t="shared" si="2"/>
      </c>
      <c r="U11" s="25">
        <f t="shared" si="3"/>
      </c>
      <c r="V11" s="25">
        <f t="shared" si="4"/>
      </c>
      <c r="W11" s="14"/>
      <c r="X11" s="14"/>
      <c r="Y11" s="14"/>
      <c r="Z11" s="14"/>
      <c r="AA11" s="14"/>
      <c r="AB11" s="14"/>
      <c r="AC11" s="14"/>
      <c r="AD11" s="14"/>
      <c r="AE11" s="14"/>
      <c r="AF11" s="37"/>
      <c r="AG11" s="17"/>
    </row>
    <row r="12" spans="1:33" ht="14.25" customHeight="1">
      <c r="A12" s="76">
        <v>7</v>
      </c>
      <c r="B12" s="53"/>
      <c r="C12" s="149"/>
      <c r="D12" s="67"/>
      <c r="E12" s="68"/>
      <c r="F12" s="136" t="str">
        <f>'所属データ'!$G$3</f>
        <v>熊　本</v>
      </c>
      <c r="G12" s="56"/>
      <c r="H12" s="57"/>
      <c r="I12" s="56"/>
      <c r="J12" s="57"/>
      <c r="K12" s="56"/>
      <c r="L12" s="57"/>
      <c r="M12" s="130"/>
      <c r="N12" s="136"/>
      <c r="O12" s="124"/>
      <c r="P12" s="125"/>
      <c r="Q12" s="25">
        <f>'所属データ'!$A$19</f>
        <v>100100</v>
      </c>
      <c r="R12" s="25">
        <f t="shared" si="0"/>
        <v>0</v>
      </c>
      <c r="S12" s="25">
        <f t="shared" si="1"/>
      </c>
      <c r="T12" s="25">
        <f t="shared" si="2"/>
      </c>
      <c r="U12" s="25">
        <f t="shared" si="3"/>
      </c>
      <c r="V12" s="25">
        <f t="shared" si="4"/>
      </c>
      <c r="W12" s="14"/>
      <c r="X12" s="14"/>
      <c r="Y12" s="14"/>
      <c r="Z12" s="14"/>
      <c r="AA12" s="14"/>
      <c r="AB12" s="14"/>
      <c r="AC12" s="14"/>
      <c r="AD12" s="14"/>
      <c r="AE12" s="14"/>
      <c r="AF12" s="37"/>
      <c r="AG12" s="17"/>
    </row>
    <row r="13" spans="1:32" ht="14.25" customHeight="1">
      <c r="A13" s="76">
        <v>8</v>
      </c>
      <c r="B13" s="53"/>
      <c r="C13" s="149"/>
      <c r="D13" s="67"/>
      <c r="E13" s="68"/>
      <c r="F13" s="136" t="str">
        <f>'所属データ'!$G$3</f>
        <v>熊　本</v>
      </c>
      <c r="G13" s="56"/>
      <c r="H13" s="57"/>
      <c r="I13" s="56"/>
      <c r="J13" s="57"/>
      <c r="K13" s="56"/>
      <c r="L13" s="57"/>
      <c r="M13" s="130"/>
      <c r="N13" s="136"/>
      <c r="O13" s="124"/>
      <c r="P13" s="125"/>
      <c r="Q13" s="25">
        <f>'所属データ'!$A$19</f>
        <v>100100</v>
      </c>
      <c r="R13" s="25">
        <f t="shared" si="0"/>
        <v>0</v>
      </c>
      <c r="S13" s="25">
        <f t="shared" si="1"/>
      </c>
      <c r="T13" s="25">
        <f t="shared" si="2"/>
      </c>
      <c r="U13" s="25">
        <f t="shared" si="3"/>
      </c>
      <c r="V13" s="25">
        <f t="shared" si="4"/>
      </c>
      <c r="W13" s="14"/>
      <c r="X13" s="14"/>
      <c r="Y13" s="14"/>
      <c r="Z13" s="14"/>
      <c r="AA13" s="14"/>
      <c r="AB13" s="14"/>
      <c r="AC13" s="14"/>
      <c r="AD13" s="14"/>
      <c r="AE13" s="14"/>
      <c r="AF13" s="37"/>
    </row>
    <row r="14" spans="1:32" ht="14.25" customHeight="1">
      <c r="A14" s="76">
        <v>9</v>
      </c>
      <c r="B14" s="53"/>
      <c r="C14" s="149"/>
      <c r="D14" s="67"/>
      <c r="E14" s="68"/>
      <c r="F14" s="136" t="str">
        <f>'所属データ'!$G$3</f>
        <v>熊　本</v>
      </c>
      <c r="G14" s="56"/>
      <c r="H14" s="57"/>
      <c r="I14" s="56"/>
      <c r="J14" s="57"/>
      <c r="K14" s="56"/>
      <c r="L14" s="57"/>
      <c r="M14" s="130"/>
      <c r="N14" s="136"/>
      <c r="O14" s="124"/>
      <c r="P14" s="125"/>
      <c r="Q14" s="25">
        <f>'所属データ'!$A$19</f>
        <v>100100</v>
      </c>
      <c r="R14" s="25">
        <f t="shared" si="0"/>
        <v>0</v>
      </c>
      <c r="S14" s="25">
        <f t="shared" si="1"/>
      </c>
      <c r="T14" s="25">
        <f t="shared" si="2"/>
      </c>
      <c r="U14" s="25">
        <f t="shared" si="3"/>
      </c>
      <c r="V14" s="25">
        <f t="shared" si="4"/>
      </c>
      <c r="W14" s="14"/>
      <c r="X14" s="14"/>
      <c r="Y14" s="14"/>
      <c r="Z14" s="14"/>
      <c r="AA14" s="14"/>
      <c r="AB14" s="14"/>
      <c r="AC14" s="14"/>
      <c r="AD14" s="14"/>
      <c r="AE14" s="14"/>
      <c r="AF14" s="37"/>
    </row>
    <row r="15" spans="1:32" ht="14.25" customHeight="1" thickBot="1">
      <c r="A15" s="77">
        <v>10</v>
      </c>
      <c r="B15" s="52"/>
      <c r="C15" s="150"/>
      <c r="D15" s="69"/>
      <c r="E15" s="70"/>
      <c r="F15" s="137" t="str">
        <f>'所属データ'!$G$3</f>
        <v>熊　本</v>
      </c>
      <c r="G15" s="58"/>
      <c r="H15" s="59"/>
      <c r="I15" s="58"/>
      <c r="J15" s="59"/>
      <c r="K15" s="58"/>
      <c r="L15" s="59"/>
      <c r="M15" s="131"/>
      <c r="N15" s="152"/>
      <c r="O15" s="127"/>
      <c r="P15" s="128"/>
      <c r="Q15" s="25">
        <f>'所属データ'!$A$19</f>
        <v>100100</v>
      </c>
      <c r="R15" s="25">
        <f t="shared" si="0"/>
        <v>0</v>
      </c>
      <c r="S15" s="25">
        <f t="shared" si="1"/>
      </c>
      <c r="T15" s="25">
        <f t="shared" si="2"/>
      </c>
      <c r="U15" s="25">
        <f t="shared" si="3"/>
      </c>
      <c r="V15" s="25">
        <f t="shared" si="4"/>
      </c>
      <c r="W15" s="14"/>
      <c r="X15" s="14"/>
      <c r="Y15" s="14"/>
      <c r="Z15" s="14"/>
      <c r="AA15" s="14"/>
      <c r="AB15" s="14"/>
      <c r="AC15" s="14"/>
      <c r="AD15" s="14"/>
      <c r="AE15" s="14"/>
      <c r="AF15" s="37"/>
    </row>
    <row r="16" spans="1:32" ht="14.25" customHeight="1">
      <c r="A16" s="75">
        <v>11</v>
      </c>
      <c r="B16" s="51"/>
      <c r="C16" s="148"/>
      <c r="D16" s="65"/>
      <c r="E16" s="66"/>
      <c r="F16" s="135" t="str">
        <f>'所属データ'!$G$3</f>
        <v>熊　本</v>
      </c>
      <c r="G16" s="54"/>
      <c r="H16" s="55"/>
      <c r="I16" s="54"/>
      <c r="J16" s="55"/>
      <c r="K16" s="54"/>
      <c r="L16" s="55"/>
      <c r="M16" s="129"/>
      <c r="N16" s="151"/>
      <c r="O16" s="121"/>
      <c r="P16" s="122"/>
      <c r="Q16" s="25">
        <f>'所属データ'!$A$19</f>
        <v>100100</v>
      </c>
      <c r="R16" s="25">
        <f t="shared" si="0"/>
        <v>0</v>
      </c>
      <c r="S16" s="25">
        <f t="shared" si="1"/>
      </c>
      <c r="T16" s="25">
        <f t="shared" si="2"/>
      </c>
      <c r="U16" s="25">
        <f t="shared" si="3"/>
      </c>
      <c r="V16" s="25">
        <f t="shared" si="4"/>
      </c>
      <c r="W16" s="14"/>
      <c r="X16" s="14"/>
      <c r="Y16" s="14"/>
      <c r="Z16" s="14"/>
      <c r="AA16" s="14"/>
      <c r="AB16" s="14"/>
      <c r="AC16" s="14"/>
      <c r="AD16" s="14"/>
      <c r="AE16" s="14"/>
      <c r="AF16" s="37"/>
    </row>
    <row r="17" spans="1:32" ht="14.25" customHeight="1">
      <c r="A17" s="76">
        <v>12</v>
      </c>
      <c r="B17" s="53"/>
      <c r="C17" s="67"/>
      <c r="D17" s="67"/>
      <c r="E17" s="68"/>
      <c r="F17" s="136" t="str">
        <f>'所属データ'!$G$3</f>
        <v>熊　本</v>
      </c>
      <c r="G17" s="56"/>
      <c r="H17" s="57"/>
      <c r="I17" s="56"/>
      <c r="J17" s="57"/>
      <c r="K17" s="56"/>
      <c r="L17" s="57"/>
      <c r="M17" s="130"/>
      <c r="N17" s="123"/>
      <c r="O17" s="124"/>
      <c r="P17" s="125"/>
      <c r="Q17" s="25">
        <f>'所属データ'!$A$19</f>
        <v>100100</v>
      </c>
      <c r="R17" s="25">
        <f t="shared" si="0"/>
        <v>0</v>
      </c>
      <c r="S17" s="25">
        <f t="shared" si="1"/>
      </c>
      <c r="T17" s="25">
        <f t="shared" si="2"/>
      </c>
      <c r="U17" s="25">
        <f t="shared" si="3"/>
      </c>
      <c r="V17" s="25">
        <f t="shared" si="4"/>
      </c>
      <c r="W17" s="14"/>
      <c r="X17" s="14"/>
      <c r="Y17" s="14"/>
      <c r="Z17" s="14"/>
      <c r="AA17" s="14"/>
      <c r="AB17" s="14"/>
      <c r="AC17" s="14"/>
      <c r="AD17" s="14"/>
      <c r="AE17" s="14"/>
      <c r="AF17" s="37"/>
    </row>
    <row r="18" spans="1:32" ht="14.25" customHeight="1">
      <c r="A18" s="76">
        <v>13</v>
      </c>
      <c r="B18" s="53"/>
      <c r="C18" s="67"/>
      <c r="D18" s="67"/>
      <c r="E18" s="68"/>
      <c r="F18" s="136" t="str">
        <f>'所属データ'!$G$3</f>
        <v>熊　本</v>
      </c>
      <c r="G18" s="56"/>
      <c r="H18" s="57"/>
      <c r="I18" s="56"/>
      <c r="J18" s="57"/>
      <c r="K18" s="56"/>
      <c r="L18" s="57"/>
      <c r="M18" s="130"/>
      <c r="N18" s="123"/>
      <c r="O18" s="124"/>
      <c r="P18" s="125"/>
      <c r="Q18" s="25">
        <f>'所属データ'!$A$19</f>
        <v>100100</v>
      </c>
      <c r="R18" s="25">
        <f t="shared" si="0"/>
        <v>0</v>
      </c>
      <c r="S18" s="25">
        <f t="shared" si="1"/>
      </c>
      <c r="T18" s="25">
        <f t="shared" si="2"/>
      </c>
      <c r="U18" s="25">
        <f t="shared" si="3"/>
      </c>
      <c r="V18" s="25">
        <f t="shared" si="4"/>
      </c>
      <c r="W18" s="14"/>
      <c r="X18" s="14"/>
      <c r="Y18" s="14"/>
      <c r="Z18" s="14"/>
      <c r="AA18" s="14"/>
      <c r="AB18" s="14"/>
      <c r="AC18" s="14"/>
      <c r="AD18" s="14"/>
      <c r="AE18" s="14"/>
      <c r="AF18" s="37"/>
    </row>
    <row r="19" spans="1:32" ht="14.25" customHeight="1">
      <c r="A19" s="76">
        <v>14</v>
      </c>
      <c r="B19" s="53"/>
      <c r="C19" s="67"/>
      <c r="D19" s="67"/>
      <c r="E19" s="68"/>
      <c r="F19" s="136" t="str">
        <f>'所属データ'!$G$3</f>
        <v>熊　本</v>
      </c>
      <c r="G19" s="56"/>
      <c r="H19" s="57"/>
      <c r="I19" s="56"/>
      <c r="J19" s="57"/>
      <c r="K19" s="56"/>
      <c r="L19" s="57"/>
      <c r="M19" s="130"/>
      <c r="N19" s="123"/>
      <c r="O19" s="124"/>
      <c r="P19" s="125"/>
      <c r="Q19" s="25">
        <f>'所属データ'!$A$19</f>
        <v>100100</v>
      </c>
      <c r="R19" s="25">
        <f t="shared" si="0"/>
        <v>0</v>
      </c>
      <c r="S19" s="25">
        <f t="shared" si="1"/>
      </c>
      <c r="T19" s="25">
        <f t="shared" si="2"/>
      </c>
      <c r="U19" s="25">
        <f t="shared" si="3"/>
      </c>
      <c r="V19" s="25">
        <f t="shared" si="4"/>
      </c>
      <c r="W19" s="14"/>
      <c r="X19" s="14"/>
      <c r="Y19" s="14"/>
      <c r="Z19" s="14"/>
      <c r="AA19" s="14"/>
      <c r="AB19" s="14"/>
      <c r="AC19" s="14"/>
      <c r="AD19" s="14"/>
      <c r="AE19" s="14"/>
      <c r="AF19" s="37"/>
    </row>
    <row r="20" spans="1:32" ht="14.25" customHeight="1" thickBot="1">
      <c r="A20" s="77">
        <v>15</v>
      </c>
      <c r="B20" s="52"/>
      <c r="C20" s="69"/>
      <c r="D20" s="69"/>
      <c r="E20" s="70"/>
      <c r="F20" s="137" t="str">
        <f>'所属データ'!$G$3</f>
        <v>熊　本</v>
      </c>
      <c r="G20" s="58"/>
      <c r="H20" s="59"/>
      <c r="I20" s="58"/>
      <c r="J20" s="59"/>
      <c r="K20" s="58"/>
      <c r="L20" s="59"/>
      <c r="M20" s="131"/>
      <c r="N20" s="126"/>
      <c r="O20" s="127"/>
      <c r="P20" s="128"/>
      <c r="Q20" s="25">
        <f>'所属データ'!$A$19</f>
        <v>100100</v>
      </c>
      <c r="R20" s="25">
        <f t="shared" si="0"/>
        <v>0</v>
      </c>
      <c r="S20" s="25">
        <f t="shared" si="1"/>
      </c>
      <c r="T20" s="25">
        <f t="shared" si="2"/>
      </c>
      <c r="U20" s="25">
        <f t="shared" si="3"/>
      </c>
      <c r="V20" s="25">
        <f t="shared" si="4"/>
      </c>
      <c r="W20" s="14"/>
      <c r="X20" s="14"/>
      <c r="Y20" s="14"/>
      <c r="Z20" s="14"/>
      <c r="AA20" s="14"/>
      <c r="AB20" s="14"/>
      <c r="AC20" s="14"/>
      <c r="AD20" s="14"/>
      <c r="AE20" s="14"/>
      <c r="AF20" s="37"/>
    </row>
    <row r="21" spans="1:32" ht="14.25" customHeight="1">
      <c r="A21" s="75">
        <v>16</v>
      </c>
      <c r="B21" s="51"/>
      <c r="C21" s="65"/>
      <c r="D21" s="65"/>
      <c r="E21" s="66"/>
      <c r="F21" s="135" t="str">
        <f>'所属データ'!$G$3</f>
        <v>熊　本</v>
      </c>
      <c r="G21" s="54"/>
      <c r="H21" s="55"/>
      <c r="I21" s="54"/>
      <c r="J21" s="55"/>
      <c r="K21" s="54"/>
      <c r="L21" s="55"/>
      <c r="M21" s="129"/>
      <c r="N21" s="120"/>
      <c r="O21" s="121"/>
      <c r="P21" s="122"/>
      <c r="Q21" s="25">
        <f>'所属データ'!$A$19</f>
        <v>100100</v>
      </c>
      <c r="R21" s="25">
        <f t="shared" si="0"/>
        <v>0</v>
      </c>
      <c r="S21" s="25">
        <f t="shared" si="1"/>
      </c>
      <c r="T21" s="25">
        <f t="shared" si="2"/>
      </c>
      <c r="U21" s="25">
        <f t="shared" si="3"/>
      </c>
      <c r="V21" s="25">
        <f t="shared" si="4"/>
      </c>
      <c r="W21" s="14"/>
      <c r="X21" s="14"/>
      <c r="Y21" s="14"/>
      <c r="Z21" s="14"/>
      <c r="AA21" s="14"/>
      <c r="AB21" s="14"/>
      <c r="AC21" s="14"/>
      <c r="AD21" s="14"/>
      <c r="AE21" s="14"/>
      <c r="AF21" s="37"/>
    </row>
    <row r="22" spans="1:32" ht="14.25" customHeight="1">
      <c r="A22" s="76">
        <v>17</v>
      </c>
      <c r="B22" s="53"/>
      <c r="C22" s="67"/>
      <c r="D22" s="67"/>
      <c r="E22" s="68"/>
      <c r="F22" s="136" t="str">
        <f>'所属データ'!$G$3</f>
        <v>熊　本</v>
      </c>
      <c r="G22" s="56"/>
      <c r="H22" s="57"/>
      <c r="I22" s="56"/>
      <c r="J22" s="57"/>
      <c r="K22" s="56"/>
      <c r="L22" s="57"/>
      <c r="M22" s="130"/>
      <c r="N22" s="123"/>
      <c r="O22" s="124"/>
      <c r="P22" s="125"/>
      <c r="Q22" s="25">
        <f>'所属データ'!$A$19</f>
        <v>100100</v>
      </c>
      <c r="R22" s="25">
        <f t="shared" si="0"/>
        <v>0</v>
      </c>
      <c r="S22" s="25">
        <f t="shared" si="1"/>
      </c>
      <c r="T22" s="25">
        <f t="shared" si="2"/>
      </c>
      <c r="U22" s="25">
        <f t="shared" si="3"/>
      </c>
      <c r="V22" s="25">
        <f t="shared" si="4"/>
      </c>
      <c r="W22" s="14"/>
      <c r="X22" s="14"/>
      <c r="Y22" s="14"/>
      <c r="Z22" s="14"/>
      <c r="AA22" s="14"/>
      <c r="AB22" s="14"/>
      <c r="AC22" s="14"/>
      <c r="AD22" s="14"/>
      <c r="AE22" s="14"/>
      <c r="AF22" s="37"/>
    </row>
    <row r="23" spans="1:32" ht="14.25" customHeight="1">
      <c r="A23" s="76">
        <v>18</v>
      </c>
      <c r="B23" s="53"/>
      <c r="C23" s="67"/>
      <c r="D23" s="67"/>
      <c r="E23" s="68"/>
      <c r="F23" s="136" t="str">
        <f>'所属データ'!$G$3</f>
        <v>熊　本</v>
      </c>
      <c r="G23" s="56"/>
      <c r="H23" s="57"/>
      <c r="I23" s="56"/>
      <c r="J23" s="57"/>
      <c r="K23" s="56"/>
      <c r="L23" s="57"/>
      <c r="M23" s="130"/>
      <c r="N23" s="123"/>
      <c r="O23" s="124"/>
      <c r="P23" s="125"/>
      <c r="Q23" s="25">
        <f>'所属データ'!$A$19</f>
        <v>100100</v>
      </c>
      <c r="R23" s="25">
        <f t="shared" si="0"/>
        <v>0</v>
      </c>
      <c r="S23" s="25">
        <f t="shared" si="1"/>
      </c>
      <c r="T23" s="25">
        <f t="shared" si="2"/>
      </c>
      <c r="U23" s="25">
        <f t="shared" si="3"/>
      </c>
      <c r="V23" s="25">
        <f t="shared" si="4"/>
      </c>
      <c r="W23" s="14"/>
      <c r="X23" s="14"/>
      <c r="Y23" s="14"/>
      <c r="Z23" s="14"/>
      <c r="AA23" s="14"/>
      <c r="AB23" s="14"/>
      <c r="AC23" s="14"/>
      <c r="AD23" s="14"/>
      <c r="AE23" s="14"/>
      <c r="AF23" s="37"/>
    </row>
    <row r="24" spans="1:32" ht="14.25" customHeight="1">
      <c r="A24" s="76">
        <v>19</v>
      </c>
      <c r="B24" s="53"/>
      <c r="C24" s="67"/>
      <c r="D24" s="67"/>
      <c r="E24" s="68"/>
      <c r="F24" s="136" t="str">
        <f>'所属データ'!$G$3</f>
        <v>熊　本</v>
      </c>
      <c r="G24" s="56"/>
      <c r="H24" s="57"/>
      <c r="I24" s="56"/>
      <c r="J24" s="57"/>
      <c r="K24" s="56"/>
      <c r="L24" s="57"/>
      <c r="M24" s="130"/>
      <c r="N24" s="123"/>
      <c r="O24" s="124"/>
      <c r="P24" s="125"/>
      <c r="Q24" s="25">
        <f>'所属データ'!$A$19</f>
        <v>100100</v>
      </c>
      <c r="R24" s="25">
        <f t="shared" si="0"/>
        <v>0</v>
      </c>
      <c r="S24" s="25">
        <f t="shared" si="1"/>
      </c>
      <c r="T24" s="25">
        <f t="shared" si="2"/>
      </c>
      <c r="U24" s="25">
        <f t="shared" si="3"/>
      </c>
      <c r="V24" s="25">
        <f t="shared" si="4"/>
      </c>
      <c r="W24" s="14"/>
      <c r="X24" s="14"/>
      <c r="Y24" s="14"/>
      <c r="Z24" s="14"/>
      <c r="AA24" s="14"/>
      <c r="AB24" s="14"/>
      <c r="AC24" s="14"/>
      <c r="AD24" s="14"/>
      <c r="AE24" s="14"/>
      <c r="AF24" s="37"/>
    </row>
    <row r="25" spans="1:32" ht="14.25" customHeight="1" thickBot="1">
      <c r="A25" s="77">
        <v>20</v>
      </c>
      <c r="B25" s="52"/>
      <c r="C25" s="69"/>
      <c r="D25" s="69"/>
      <c r="E25" s="70"/>
      <c r="F25" s="137" t="str">
        <f>'所属データ'!$G$3</f>
        <v>熊　本</v>
      </c>
      <c r="G25" s="58"/>
      <c r="H25" s="59"/>
      <c r="I25" s="58"/>
      <c r="J25" s="59"/>
      <c r="K25" s="58"/>
      <c r="L25" s="59"/>
      <c r="M25" s="131"/>
      <c r="N25" s="126"/>
      <c r="O25" s="127"/>
      <c r="P25" s="128"/>
      <c r="Q25" s="25">
        <f>'所属データ'!$A$19</f>
        <v>100100</v>
      </c>
      <c r="R25" s="25">
        <f t="shared" si="0"/>
        <v>0</v>
      </c>
      <c r="S25" s="25">
        <f t="shared" si="1"/>
      </c>
      <c r="T25" s="25">
        <f t="shared" si="2"/>
      </c>
      <c r="U25" s="25">
        <f t="shared" si="3"/>
      </c>
      <c r="V25" s="25">
        <f t="shared" si="4"/>
      </c>
      <c r="W25" s="14"/>
      <c r="X25" s="14"/>
      <c r="Y25" s="14"/>
      <c r="Z25" s="14"/>
      <c r="AA25" s="14"/>
      <c r="AB25" s="14"/>
      <c r="AC25" s="14"/>
      <c r="AD25" s="14"/>
      <c r="AE25" s="14"/>
      <c r="AF25" s="37"/>
    </row>
    <row r="26" spans="1:32" ht="14.25" customHeight="1">
      <c r="A26" s="75">
        <v>21</v>
      </c>
      <c r="B26" s="51"/>
      <c r="C26" s="65"/>
      <c r="D26" s="65"/>
      <c r="E26" s="66"/>
      <c r="F26" s="135" t="str">
        <f>'所属データ'!$G$3</f>
        <v>熊　本</v>
      </c>
      <c r="G26" s="54"/>
      <c r="H26" s="55"/>
      <c r="I26" s="54"/>
      <c r="J26" s="55"/>
      <c r="K26" s="54"/>
      <c r="L26" s="55"/>
      <c r="M26" s="129"/>
      <c r="N26" s="120"/>
      <c r="O26" s="121"/>
      <c r="P26" s="122"/>
      <c r="Q26" s="25">
        <f>'所属データ'!$A$19</f>
        <v>100100</v>
      </c>
      <c r="R26" s="25">
        <f t="shared" si="0"/>
        <v>0</v>
      </c>
      <c r="S26" s="25">
        <f t="shared" si="1"/>
      </c>
      <c r="T26" s="25">
        <f t="shared" si="2"/>
      </c>
      <c r="U26" s="25">
        <f t="shared" si="3"/>
      </c>
      <c r="V26" s="25">
        <f t="shared" si="4"/>
      </c>
      <c r="W26" s="14"/>
      <c r="X26" s="14"/>
      <c r="Y26" s="14"/>
      <c r="Z26" s="14"/>
      <c r="AA26" s="14"/>
      <c r="AB26" s="14"/>
      <c r="AC26" s="14"/>
      <c r="AD26" s="14"/>
      <c r="AE26" s="14"/>
      <c r="AF26" s="37"/>
    </row>
    <row r="27" spans="1:32" ht="14.25" customHeight="1">
      <c r="A27" s="76">
        <v>22</v>
      </c>
      <c r="B27" s="53"/>
      <c r="C27" s="67"/>
      <c r="D27" s="67"/>
      <c r="E27" s="68"/>
      <c r="F27" s="136" t="str">
        <f>'所属データ'!$G$3</f>
        <v>熊　本</v>
      </c>
      <c r="G27" s="56"/>
      <c r="H27" s="57"/>
      <c r="I27" s="56"/>
      <c r="J27" s="57"/>
      <c r="K27" s="56"/>
      <c r="L27" s="57"/>
      <c r="M27" s="130"/>
      <c r="N27" s="123"/>
      <c r="O27" s="124"/>
      <c r="P27" s="125"/>
      <c r="Q27" s="25">
        <f>'所属データ'!$A$19</f>
        <v>100100</v>
      </c>
      <c r="R27" s="25">
        <f t="shared" si="0"/>
        <v>0</v>
      </c>
      <c r="S27" s="25">
        <f t="shared" si="1"/>
      </c>
      <c r="T27" s="25">
        <f t="shared" si="2"/>
      </c>
      <c r="U27" s="25">
        <f t="shared" si="3"/>
      </c>
      <c r="V27" s="25">
        <f t="shared" si="4"/>
      </c>
      <c r="W27" s="14"/>
      <c r="X27" s="14"/>
      <c r="Y27" s="14"/>
      <c r="Z27" s="14"/>
      <c r="AA27" s="14"/>
      <c r="AB27" s="14"/>
      <c r="AC27" s="14"/>
      <c r="AD27" s="14"/>
      <c r="AE27" s="14"/>
      <c r="AF27" s="37"/>
    </row>
    <row r="28" spans="1:32" ht="14.25" customHeight="1">
      <c r="A28" s="76">
        <v>23</v>
      </c>
      <c r="B28" s="53"/>
      <c r="C28" s="67"/>
      <c r="D28" s="67"/>
      <c r="E28" s="68"/>
      <c r="F28" s="136" t="str">
        <f>'所属データ'!$G$3</f>
        <v>熊　本</v>
      </c>
      <c r="G28" s="56"/>
      <c r="H28" s="57"/>
      <c r="I28" s="56"/>
      <c r="J28" s="57"/>
      <c r="K28" s="56"/>
      <c r="L28" s="57"/>
      <c r="M28" s="130"/>
      <c r="N28" s="123"/>
      <c r="O28" s="124"/>
      <c r="P28" s="125"/>
      <c r="Q28" s="25">
        <f>'所属データ'!$A$19</f>
        <v>100100</v>
      </c>
      <c r="R28" s="25">
        <f t="shared" si="0"/>
        <v>0</v>
      </c>
      <c r="S28" s="25">
        <f t="shared" si="1"/>
      </c>
      <c r="T28" s="25">
        <f t="shared" si="2"/>
      </c>
      <c r="U28" s="25">
        <f t="shared" si="3"/>
      </c>
      <c r="V28" s="25">
        <f t="shared" si="4"/>
      </c>
      <c r="W28" s="14"/>
      <c r="X28" s="14"/>
      <c r="Y28" s="14"/>
      <c r="Z28" s="14"/>
      <c r="AA28" s="14"/>
      <c r="AB28" s="14"/>
      <c r="AC28" s="14"/>
      <c r="AD28" s="14"/>
      <c r="AE28" s="14"/>
      <c r="AF28" s="37"/>
    </row>
    <row r="29" spans="1:32" ht="14.25" customHeight="1">
      <c r="A29" s="76">
        <v>24</v>
      </c>
      <c r="B29" s="53"/>
      <c r="C29" s="67"/>
      <c r="D29" s="67"/>
      <c r="E29" s="68"/>
      <c r="F29" s="136" t="str">
        <f>'所属データ'!$G$3</f>
        <v>熊　本</v>
      </c>
      <c r="G29" s="56"/>
      <c r="H29" s="57"/>
      <c r="I29" s="56"/>
      <c r="J29" s="57"/>
      <c r="K29" s="56"/>
      <c r="L29" s="57"/>
      <c r="M29" s="130"/>
      <c r="N29" s="123"/>
      <c r="O29" s="124"/>
      <c r="P29" s="125"/>
      <c r="Q29" s="25">
        <f>'所属データ'!$A$19</f>
        <v>100100</v>
      </c>
      <c r="R29" s="25">
        <f t="shared" si="0"/>
        <v>0</v>
      </c>
      <c r="S29" s="25">
        <f t="shared" si="1"/>
      </c>
      <c r="T29" s="25">
        <f t="shared" si="2"/>
      </c>
      <c r="U29" s="25">
        <f t="shared" si="3"/>
      </c>
      <c r="V29" s="25">
        <f t="shared" si="4"/>
      </c>
      <c r="W29" s="14"/>
      <c r="X29" s="14"/>
      <c r="Y29" s="14"/>
      <c r="Z29" s="14"/>
      <c r="AA29" s="14"/>
      <c r="AB29" s="14"/>
      <c r="AC29" s="14"/>
      <c r="AD29" s="14"/>
      <c r="AE29" s="14"/>
      <c r="AF29" s="37"/>
    </row>
    <row r="30" spans="1:32" ht="14.25" customHeight="1" thickBot="1">
      <c r="A30" s="77">
        <v>25</v>
      </c>
      <c r="B30" s="52"/>
      <c r="C30" s="69"/>
      <c r="D30" s="69"/>
      <c r="E30" s="70"/>
      <c r="F30" s="137" t="str">
        <f>'所属データ'!$G$3</f>
        <v>熊　本</v>
      </c>
      <c r="G30" s="58"/>
      <c r="H30" s="59"/>
      <c r="I30" s="58"/>
      <c r="J30" s="59"/>
      <c r="K30" s="58"/>
      <c r="L30" s="59"/>
      <c r="M30" s="131"/>
      <c r="N30" s="126"/>
      <c r="O30" s="127"/>
      <c r="P30" s="128"/>
      <c r="Q30" s="25">
        <f>'所属データ'!$A$19</f>
        <v>100100</v>
      </c>
      <c r="R30" s="25">
        <f t="shared" si="0"/>
        <v>0</v>
      </c>
      <c r="S30" s="25">
        <f t="shared" si="1"/>
      </c>
      <c r="T30" s="25">
        <f t="shared" si="2"/>
      </c>
      <c r="U30" s="25">
        <f t="shared" si="3"/>
      </c>
      <c r="V30" s="25">
        <f t="shared" si="4"/>
      </c>
      <c r="W30" s="14"/>
      <c r="X30" s="14"/>
      <c r="Y30" s="14"/>
      <c r="Z30" s="14"/>
      <c r="AA30" s="14"/>
      <c r="AB30" s="14"/>
      <c r="AC30" s="14"/>
      <c r="AD30" s="14"/>
      <c r="AE30" s="14"/>
      <c r="AF30" s="37"/>
    </row>
    <row r="31" spans="1:32" ht="14.25" customHeight="1">
      <c r="A31" s="75">
        <v>26</v>
      </c>
      <c r="B31" s="51"/>
      <c r="C31" s="65"/>
      <c r="D31" s="65"/>
      <c r="E31" s="66"/>
      <c r="F31" s="135" t="str">
        <f>'所属データ'!$G$3</f>
        <v>熊　本</v>
      </c>
      <c r="G31" s="54"/>
      <c r="H31" s="55"/>
      <c r="I31" s="54"/>
      <c r="J31" s="55"/>
      <c r="K31" s="54"/>
      <c r="L31" s="55"/>
      <c r="M31" s="129"/>
      <c r="N31" s="120"/>
      <c r="O31" s="121"/>
      <c r="P31" s="122"/>
      <c r="Q31" s="25">
        <f>'所属データ'!$A$19</f>
        <v>100100</v>
      </c>
      <c r="R31" s="25">
        <f t="shared" si="0"/>
        <v>0</v>
      </c>
      <c r="S31" s="25">
        <f t="shared" si="1"/>
      </c>
      <c r="T31" s="25">
        <f t="shared" si="2"/>
      </c>
      <c r="U31" s="25">
        <f t="shared" si="3"/>
      </c>
      <c r="V31" s="25">
        <f t="shared" si="4"/>
      </c>
      <c r="W31" s="14"/>
      <c r="X31" s="14"/>
      <c r="Y31" s="14"/>
      <c r="Z31" s="14"/>
      <c r="AA31" s="14"/>
      <c r="AB31" s="14"/>
      <c r="AC31" s="14"/>
      <c r="AD31" s="14"/>
      <c r="AE31" s="14"/>
      <c r="AF31" s="37"/>
    </row>
    <row r="32" spans="1:32" ht="14.25" customHeight="1">
      <c r="A32" s="76">
        <v>27</v>
      </c>
      <c r="B32" s="53"/>
      <c r="C32" s="67"/>
      <c r="D32" s="67"/>
      <c r="E32" s="68"/>
      <c r="F32" s="136" t="str">
        <f>'所属データ'!$G$3</f>
        <v>熊　本</v>
      </c>
      <c r="G32" s="56"/>
      <c r="H32" s="57"/>
      <c r="I32" s="56"/>
      <c r="J32" s="57"/>
      <c r="K32" s="56"/>
      <c r="L32" s="57"/>
      <c r="M32" s="130"/>
      <c r="N32" s="123"/>
      <c r="O32" s="124"/>
      <c r="P32" s="125"/>
      <c r="Q32" s="25">
        <f>'所属データ'!$A$19</f>
        <v>100100</v>
      </c>
      <c r="R32" s="25">
        <f t="shared" si="0"/>
        <v>0</v>
      </c>
      <c r="S32" s="25">
        <f t="shared" si="1"/>
      </c>
      <c r="T32" s="25">
        <f t="shared" si="2"/>
      </c>
      <c r="U32" s="25">
        <f t="shared" si="3"/>
      </c>
      <c r="V32" s="25">
        <f t="shared" si="4"/>
      </c>
      <c r="W32" s="14"/>
      <c r="X32" s="14"/>
      <c r="Y32" s="14"/>
      <c r="Z32" s="14"/>
      <c r="AA32" s="14"/>
      <c r="AB32" s="14"/>
      <c r="AC32" s="14"/>
      <c r="AD32" s="14"/>
      <c r="AE32" s="14"/>
      <c r="AF32" s="37"/>
    </row>
    <row r="33" spans="1:32" ht="14.25" customHeight="1">
      <c r="A33" s="76">
        <v>28</v>
      </c>
      <c r="B33" s="53"/>
      <c r="C33" s="67"/>
      <c r="D33" s="67"/>
      <c r="E33" s="68"/>
      <c r="F33" s="136" t="str">
        <f>'所属データ'!$G$3</f>
        <v>熊　本</v>
      </c>
      <c r="G33" s="56"/>
      <c r="H33" s="57"/>
      <c r="I33" s="56"/>
      <c r="J33" s="57"/>
      <c r="K33" s="56"/>
      <c r="L33" s="57"/>
      <c r="M33" s="130"/>
      <c r="N33" s="123"/>
      <c r="O33" s="124"/>
      <c r="P33" s="125"/>
      <c r="Q33" s="25">
        <f>'所属データ'!$A$19</f>
        <v>100100</v>
      </c>
      <c r="R33" s="25">
        <f t="shared" si="0"/>
        <v>0</v>
      </c>
      <c r="S33" s="25">
        <f t="shared" si="1"/>
      </c>
      <c r="T33" s="25">
        <f t="shared" si="2"/>
      </c>
      <c r="U33" s="25">
        <f t="shared" si="3"/>
      </c>
      <c r="V33" s="25">
        <f t="shared" si="4"/>
      </c>
      <c r="W33" s="14"/>
      <c r="X33" s="14"/>
      <c r="Y33" s="14"/>
      <c r="Z33" s="14"/>
      <c r="AA33" s="14"/>
      <c r="AB33" s="14"/>
      <c r="AC33" s="14"/>
      <c r="AD33" s="14"/>
      <c r="AE33" s="14"/>
      <c r="AF33" s="37"/>
    </row>
    <row r="34" spans="1:32" ht="14.25" customHeight="1">
      <c r="A34" s="76">
        <v>29</v>
      </c>
      <c r="B34" s="53"/>
      <c r="C34" s="67"/>
      <c r="D34" s="67"/>
      <c r="E34" s="68"/>
      <c r="F34" s="136" t="str">
        <f>'所属データ'!$G$3</f>
        <v>熊　本</v>
      </c>
      <c r="G34" s="56"/>
      <c r="H34" s="57"/>
      <c r="I34" s="56"/>
      <c r="J34" s="57"/>
      <c r="K34" s="56"/>
      <c r="L34" s="57"/>
      <c r="M34" s="130"/>
      <c r="N34" s="123"/>
      <c r="O34" s="124"/>
      <c r="P34" s="125"/>
      <c r="Q34" s="25">
        <f>'所属データ'!$A$19</f>
        <v>100100</v>
      </c>
      <c r="R34" s="25">
        <f t="shared" si="0"/>
        <v>0</v>
      </c>
      <c r="S34" s="25">
        <f t="shared" si="1"/>
      </c>
      <c r="T34" s="25">
        <f t="shared" si="2"/>
      </c>
      <c r="U34" s="25">
        <f t="shared" si="3"/>
      </c>
      <c r="V34" s="25">
        <f t="shared" si="4"/>
      </c>
      <c r="W34" s="14"/>
      <c r="X34" s="14"/>
      <c r="Y34" s="14"/>
      <c r="Z34" s="14"/>
      <c r="AA34" s="14"/>
      <c r="AB34" s="14"/>
      <c r="AC34" s="14"/>
      <c r="AD34" s="14"/>
      <c r="AE34" s="14"/>
      <c r="AF34" s="37"/>
    </row>
    <row r="35" spans="1:32" ht="14.25" customHeight="1" thickBot="1">
      <c r="A35" s="77">
        <v>30</v>
      </c>
      <c r="B35" s="52"/>
      <c r="C35" s="69"/>
      <c r="D35" s="69"/>
      <c r="E35" s="70"/>
      <c r="F35" s="137" t="str">
        <f>'所属データ'!$G$3</f>
        <v>熊　本</v>
      </c>
      <c r="G35" s="58"/>
      <c r="H35" s="59"/>
      <c r="I35" s="58"/>
      <c r="J35" s="59"/>
      <c r="K35" s="58"/>
      <c r="L35" s="59"/>
      <c r="M35" s="131"/>
      <c r="N35" s="126"/>
      <c r="O35" s="127"/>
      <c r="P35" s="128"/>
      <c r="Q35" s="25">
        <f>'所属データ'!$A$19</f>
        <v>100100</v>
      </c>
      <c r="R35" s="25">
        <f t="shared" si="0"/>
        <v>0</v>
      </c>
      <c r="S35" s="25">
        <f t="shared" si="1"/>
      </c>
      <c r="T35" s="25">
        <f t="shared" si="2"/>
      </c>
      <c r="U35" s="25">
        <f t="shared" si="3"/>
      </c>
      <c r="V35" s="25">
        <f t="shared" si="4"/>
      </c>
      <c r="W35" s="14"/>
      <c r="X35" s="14"/>
      <c r="Y35" s="14"/>
      <c r="Z35" s="14"/>
      <c r="AA35" s="14"/>
      <c r="AB35" s="14"/>
      <c r="AC35" s="14"/>
      <c r="AD35" s="14"/>
      <c r="AE35" s="14"/>
      <c r="AF35" s="37"/>
    </row>
    <row r="36" spans="1:32" ht="14.25" customHeight="1">
      <c r="A36" s="75">
        <v>31</v>
      </c>
      <c r="B36" s="51"/>
      <c r="C36" s="65"/>
      <c r="D36" s="65"/>
      <c r="E36" s="66"/>
      <c r="F36" s="135" t="str">
        <f>'所属データ'!$G$3</f>
        <v>熊　本</v>
      </c>
      <c r="G36" s="54"/>
      <c r="H36" s="55"/>
      <c r="I36" s="54"/>
      <c r="J36" s="55"/>
      <c r="K36" s="54"/>
      <c r="L36" s="55"/>
      <c r="M36" s="129"/>
      <c r="N36" s="120"/>
      <c r="O36" s="121"/>
      <c r="P36" s="122"/>
      <c r="Q36" s="25">
        <f>'所属データ'!$A$19</f>
        <v>100100</v>
      </c>
      <c r="R36" s="25">
        <f t="shared" si="0"/>
        <v>0</v>
      </c>
      <c r="S36" s="25">
        <f t="shared" si="1"/>
      </c>
      <c r="T36" s="25">
        <f t="shared" si="2"/>
      </c>
      <c r="U36" s="25">
        <f t="shared" si="3"/>
      </c>
      <c r="V36" s="25">
        <f t="shared" si="4"/>
      </c>
      <c r="W36" s="14"/>
      <c r="X36" s="14"/>
      <c r="Y36" s="14"/>
      <c r="Z36" s="14"/>
      <c r="AA36" s="14"/>
      <c r="AB36" s="14"/>
      <c r="AC36" s="14"/>
      <c r="AD36" s="14"/>
      <c r="AE36" s="14"/>
      <c r="AF36" s="37"/>
    </row>
    <row r="37" spans="1:32" ht="14.25" customHeight="1">
      <c r="A37" s="76">
        <v>32</v>
      </c>
      <c r="B37" s="53"/>
      <c r="C37" s="67"/>
      <c r="D37" s="67"/>
      <c r="E37" s="68"/>
      <c r="F37" s="136" t="str">
        <f>'所属データ'!$G$3</f>
        <v>熊　本</v>
      </c>
      <c r="G37" s="56"/>
      <c r="H37" s="57"/>
      <c r="I37" s="56"/>
      <c r="J37" s="57"/>
      <c r="K37" s="56"/>
      <c r="L37" s="57"/>
      <c r="M37" s="130"/>
      <c r="N37" s="123"/>
      <c r="O37" s="124"/>
      <c r="P37" s="125"/>
      <c r="Q37" s="25">
        <f>'所属データ'!$A$19</f>
        <v>100100</v>
      </c>
      <c r="R37" s="25">
        <f t="shared" si="0"/>
        <v>0</v>
      </c>
      <c r="S37" s="25">
        <f t="shared" si="1"/>
      </c>
      <c r="T37" s="25">
        <f t="shared" si="2"/>
      </c>
      <c r="U37" s="25">
        <f t="shared" si="3"/>
      </c>
      <c r="V37" s="25">
        <f t="shared" si="4"/>
      </c>
      <c r="W37" s="14"/>
      <c r="X37" s="14"/>
      <c r="Y37" s="14"/>
      <c r="Z37" s="14"/>
      <c r="AA37" s="14"/>
      <c r="AB37" s="14"/>
      <c r="AC37" s="14"/>
      <c r="AD37" s="14"/>
      <c r="AE37" s="14"/>
      <c r="AF37" s="37"/>
    </row>
    <row r="38" spans="1:32" ht="14.25" customHeight="1">
      <c r="A38" s="76">
        <v>33</v>
      </c>
      <c r="B38" s="53"/>
      <c r="C38" s="67"/>
      <c r="D38" s="67"/>
      <c r="E38" s="68"/>
      <c r="F38" s="136" t="str">
        <f>'所属データ'!$G$3</f>
        <v>熊　本</v>
      </c>
      <c r="G38" s="56"/>
      <c r="H38" s="57"/>
      <c r="I38" s="56"/>
      <c r="J38" s="57"/>
      <c r="K38" s="56"/>
      <c r="L38" s="57"/>
      <c r="M38" s="130"/>
      <c r="N38" s="123"/>
      <c r="O38" s="124"/>
      <c r="P38" s="125"/>
      <c r="Q38" s="25">
        <f>'所属データ'!$A$19</f>
        <v>100100</v>
      </c>
      <c r="R38" s="25">
        <f t="shared" si="0"/>
        <v>0</v>
      </c>
      <c r="S38" s="25">
        <f t="shared" si="1"/>
      </c>
      <c r="T38" s="25">
        <f t="shared" si="2"/>
      </c>
      <c r="U38" s="25">
        <f t="shared" si="3"/>
      </c>
      <c r="V38" s="25">
        <f t="shared" si="4"/>
      </c>
      <c r="W38" s="14"/>
      <c r="X38" s="14"/>
      <c r="Y38" s="14"/>
      <c r="Z38" s="14"/>
      <c r="AA38" s="14"/>
      <c r="AB38" s="14"/>
      <c r="AC38" s="14"/>
      <c r="AD38" s="14"/>
      <c r="AE38" s="14"/>
      <c r="AF38" s="37"/>
    </row>
    <row r="39" spans="1:32" ht="14.25" customHeight="1">
      <c r="A39" s="76">
        <v>34</v>
      </c>
      <c r="B39" s="53"/>
      <c r="C39" s="67"/>
      <c r="D39" s="67"/>
      <c r="E39" s="68"/>
      <c r="F39" s="136" t="str">
        <f>'所属データ'!$G$3</f>
        <v>熊　本</v>
      </c>
      <c r="G39" s="56"/>
      <c r="H39" s="57"/>
      <c r="I39" s="56"/>
      <c r="J39" s="57"/>
      <c r="K39" s="56"/>
      <c r="L39" s="57"/>
      <c r="M39" s="130"/>
      <c r="N39" s="123"/>
      <c r="O39" s="124"/>
      <c r="P39" s="125"/>
      <c r="Q39" s="25">
        <f>'所属データ'!$A$19</f>
        <v>100100</v>
      </c>
      <c r="R39" s="25">
        <f t="shared" si="0"/>
        <v>0</v>
      </c>
      <c r="S39" s="25">
        <f t="shared" si="1"/>
      </c>
      <c r="T39" s="25">
        <f t="shared" si="2"/>
      </c>
      <c r="U39" s="25">
        <f t="shared" si="3"/>
      </c>
      <c r="V39" s="25">
        <f t="shared" si="4"/>
      </c>
      <c r="W39" s="14"/>
      <c r="X39" s="14"/>
      <c r="Y39" s="14"/>
      <c r="Z39" s="14"/>
      <c r="AA39" s="14"/>
      <c r="AB39" s="14"/>
      <c r="AC39" s="14"/>
      <c r="AD39" s="14"/>
      <c r="AE39" s="14"/>
      <c r="AF39" s="37"/>
    </row>
    <row r="40" spans="1:32" ht="14.25" customHeight="1" thickBot="1">
      <c r="A40" s="77">
        <v>35</v>
      </c>
      <c r="B40" s="52"/>
      <c r="C40" s="69"/>
      <c r="D40" s="69"/>
      <c r="E40" s="70"/>
      <c r="F40" s="137" t="str">
        <f>'所属データ'!$G$3</f>
        <v>熊　本</v>
      </c>
      <c r="G40" s="58"/>
      <c r="H40" s="59"/>
      <c r="I40" s="58"/>
      <c r="J40" s="59"/>
      <c r="K40" s="58"/>
      <c r="L40" s="59"/>
      <c r="M40" s="131"/>
      <c r="N40" s="126"/>
      <c r="O40" s="127"/>
      <c r="P40" s="128"/>
      <c r="Q40" s="25">
        <f>'所属データ'!$A$19</f>
        <v>100100</v>
      </c>
      <c r="R40" s="25">
        <f t="shared" si="0"/>
        <v>0</v>
      </c>
      <c r="S40" s="25">
        <f t="shared" si="1"/>
      </c>
      <c r="T40" s="25">
        <f t="shared" si="2"/>
      </c>
      <c r="U40" s="25">
        <f t="shared" si="3"/>
      </c>
      <c r="V40" s="25">
        <f t="shared" si="4"/>
      </c>
      <c r="W40" s="14"/>
      <c r="X40" s="14"/>
      <c r="Y40" s="14"/>
      <c r="Z40" s="14"/>
      <c r="AA40" s="14"/>
      <c r="AB40" s="14"/>
      <c r="AC40" s="14"/>
      <c r="AD40" s="14"/>
      <c r="AE40" s="14"/>
      <c r="AF40" s="37"/>
    </row>
    <row r="41" spans="1:32" ht="14.25" customHeight="1">
      <c r="A41" s="75">
        <v>36</v>
      </c>
      <c r="B41" s="51"/>
      <c r="C41" s="65"/>
      <c r="D41" s="65"/>
      <c r="E41" s="66"/>
      <c r="F41" s="135" t="str">
        <f>'所属データ'!$G$3</f>
        <v>熊　本</v>
      </c>
      <c r="G41" s="54"/>
      <c r="H41" s="55"/>
      <c r="I41" s="54"/>
      <c r="J41" s="55"/>
      <c r="K41" s="54"/>
      <c r="L41" s="55"/>
      <c r="M41" s="129"/>
      <c r="N41" s="120"/>
      <c r="O41" s="121"/>
      <c r="P41" s="122"/>
      <c r="Q41" s="25">
        <f>'所属データ'!$A$19</f>
        <v>100100</v>
      </c>
      <c r="R41" s="25">
        <f t="shared" si="0"/>
        <v>0</v>
      </c>
      <c r="S41" s="25">
        <f t="shared" si="1"/>
      </c>
      <c r="T41" s="25">
        <f t="shared" si="2"/>
      </c>
      <c r="U41" s="25">
        <f t="shared" si="3"/>
      </c>
      <c r="V41" s="25">
        <f t="shared" si="4"/>
      </c>
      <c r="W41" s="14"/>
      <c r="X41" s="14"/>
      <c r="Y41" s="14"/>
      <c r="Z41" s="14"/>
      <c r="AA41" s="14"/>
      <c r="AB41" s="14"/>
      <c r="AC41" s="14"/>
      <c r="AD41" s="14"/>
      <c r="AE41" s="14"/>
      <c r="AF41" s="37"/>
    </row>
    <row r="42" spans="1:32" ht="14.25" customHeight="1">
      <c r="A42" s="76">
        <v>37</v>
      </c>
      <c r="B42" s="53"/>
      <c r="C42" s="67"/>
      <c r="D42" s="67"/>
      <c r="E42" s="68"/>
      <c r="F42" s="136" t="str">
        <f>'所属データ'!$G$3</f>
        <v>熊　本</v>
      </c>
      <c r="G42" s="56"/>
      <c r="H42" s="57"/>
      <c r="I42" s="56"/>
      <c r="J42" s="57"/>
      <c r="K42" s="56"/>
      <c r="L42" s="57"/>
      <c r="M42" s="130"/>
      <c r="N42" s="123"/>
      <c r="O42" s="124"/>
      <c r="P42" s="125"/>
      <c r="Q42" s="25">
        <f>'所属データ'!$A$19</f>
        <v>100100</v>
      </c>
      <c r="R42" s="25">
        <f t="shared" si="0"/>
        <v>0</v>
      </c>
      <c r="S42" s="25">
        <f t="shared" si="1"/>
      </c>
      <c r="T42" s="25">
        <f t="shared" si="2"/>
      </c>
      <c r="U42" s="25">
        <f t="shared" si="3"/>
      </c>
      <c r="V42" s="25">
        <f t="shared" si="4"/>
      </c>
      <c r="W42" s="14"/>
      <c r="X42" s="14"/>
      <c r="Y42" s="14"/>
      <c r="Z42" s="14"/>
      <c r="AA42" s="14"/>
      <c r="AB42" s="14"/>
      <c r="AC42" s="14"/>
      <c r="AD42" s="14"/>
      <c r="AE42" s="14"/>
      <c r="AF42" s="37"/>
    </row>
    <row r="43" spans="1:32" ht="14.25" customHeight="1">
      <c r="A43" s="76">
        <v>38</v>
      </c>
      <c r="B43" s="53"/>
      <c r="C43" s="67"/>
      <c r="D43" s="67"/>
      <c r="E43" s="68"/>
      <c r="F43" s="136" t="str">
        <f>'所属データ'!$G$3</f>
        <v>熊　本</v>
      </c>
      <c r="G43" s="56"/>
      <c r="H43" s="57"/>
      <c r="I43" s="56"/>
      <c r="J43" s="57"/>
      <c r="K43" s="56"/>
      <c r="L43" s="57"/>
      <c r="M43" s="130"/>
      <c r="N43" s="123"/>
      <c r="O43" s="124"/>
      <c r="P43" s="125"/>
      <c r="Q43" s="25">
        <f>'所属データ'!$A$19</f>
        <v>100100</v>
      </c>
      <c r="R43" s="25">
        <f t="shared" si="0"/>
        <v>0</v>
      </c>
      <c r="S43" s="25">
        <f t="shared" si="1"/>
      </c>
      <c r="T43" s="25">
        <f t="shared" si="2"/>
      </c>
      <c r="U43" s="25">
        <f t="shared" si="3"/>
      </c>
      <c r="V43" s="25">
        <f t="shared" si="4"/>
      </c>
      <c r="W43" s="14"/>
      <c r="X43" s="14"/>
      <c r="Y43" s="14"/>
      <c r="Z43" s="14"/>
      <c r="AA43" s="14"/>
      <c r="AB43" s="14"/>
      <c r="AC43" s="14"/>
      <c r="AD43" s="14"/>
      <c r="AE43" s="14"/>
      <c r="AF43" s="37"/>
    </row>
    <row r="44" spans="1:32" ht="14.25" customHeight="1">
      <c r="A44" s="76">
        <v>39</v>
      </c>
      <c r="B44" s="53"/>
      <c r="C44" s="67"/>
      <c r="D44" s="67"/>
      <c r="E44" s="68"/>
      <c r="F44" s="136" t="str">
        <f>'所属データ'!$G$3</f>
        <v>熊　本</v>
      </c>
      <c r="G44" s="56"/>
      <c r="H44" s="57"/>
      <c r="I44" s="56"/>
      <c r="J44" s="57"/>
      <c r="K44" s="56"/>
      <c r="L44" s="57"/>
      <c r="M44" s="130"/>
      <c r="N44" s="123"/>
      <c r="O44" s="124"/>
      <c r="P44" s="125"/>
      <c r="Q44" s="25">
        <f>'所属データ'!$A$19</f>
        <v>100100</v>
      </c>
      <c r="R44" s="25">
        <f t="shared" si="0"/>
        <v>0</v>
      </c>
      <c r="S44" s="25">
        <f t="shared" si="1"/>
      </c>
      <c r="T44" s="25">
        <f t="shared" si="2"/>
      </c>
      <c r="U44" s="25">
        <f t="shared" si="3"/>
      </c>
      <c r="V44" s="25">
        <f t="shared" si="4"/>
      </c>
      <c r="W44" s="14"/>
      <c r="X44" s="14"/>
      <c r="Y44" s="14"/>
      <c r="Z44" s="14"/>
      <c r="AA44" s="14"/>
      <c r="AB44" s="14"/>
      <c r="AC44" s="14"/>
      <c r="AD44" s="14"/>
      <c r="AE44" s="14"/>
      <c r="AF44" s="37"/>
    </row>
    <row r="45" spans="1:32" ht="14.25" customHeight="1" thickBot="1">
      <c r="A45" s="77">
        <v>40</v>
      </c>
      <c r="B45" s="52"/>
      <c r="C45" s="69"/>
      <c r="D45" s="69"/>
      <c r="E45" s="70"/>
      <c r="F45" s="137" t="str">
        <f>'所属データ'!$G$3</f>
        <v>熊　本</v>
      </c>
      <c r="G45" s="58"/>
      <c r="H45" s="59"/>
      <c r="I45" s="58"/>
      <c r="J45" s="59"/>
      <c r="K45" s="58"/>
      <c r="L45" s="59"/>
      <c r="M45" s="131"/>
      <c r="N45" s="126"/>
      <c r="O45" s="127"/>
      <c r="P45" s="128"/>
      <c r="Q45" s="25">
        <f>'所属データ'!$A$19</f>
        <v>100100</v>
      </c>
      <c r="R45" s="25">
        <f t="shared" si="0"/>
        <v>0</v>
      </c>
      <c r="S45" s="25">
        <f t="shared" si="1"/>
      </c>
      <c r="T45" s="25">
        <f t="shared" si="2"/>
      </c>
      <c r="U45" s="25">
        <f t="shared" si="3"/>
      </c>
      <c r="V45" s="25">
        <f t="shared" si="4"/>
      </c>
      <c r="W45" s="14"/>
      <c r="X45" s="14"/>
      <c r="Y45" s="14"/>
      <c r="Z45" s="14"/>
      <c r="AA45" s="14"/>
      <c r="AB45" s="14"/>
      <c r="AC45" s="14"/>
      <c r="AD45" s="14"/>
      <c r="AE45" s="14"/>
      <c r="AF45" s="37"/>
    </row>
    <row r="46" spans="1:32" ht="14.25" customHeight="1">
      <c r="A46" s="75">
        <v>41</v>
      </c>
      <c r="B46" s="51"/>
      <c r="C46" s="65"/>
      <c r="D46" s="65"/>
      <c r="E46" s="66"/>
      <c r="F46" s="135" t="str">
        <f>'所属データ'!$G$3</f>
        <v>熊　本</v>
      </c>
      <c r="G46" s="54"/>
      <c r="H46" s="55"/>
      <c r="I46" s="54"/>
      <c r="J46" s="55"/>
      <c r="K46" s="54"/>
      <c r="L46" s="55"/>
      <c r="M46" s="129"/>
      <c r="N46" s="120"/>
      <c r="O46" s="121"/>
      <c r="P46" s="122"/>
      <c r="Q46" s="25">
        <f>'所属データ'!$A$19</f>
        <v>100100</v>
      </c>
      <c r="R46" s="25">
        <f t="shared" si="0"/>
        <v>0</v>
      </c>
      <c r="S46" s="25">
        <f t="shared" si="1"/>
      </c>
      <c r="T46" s="25">
        <f t="shared" si="2"/>
      </c>
      <c r="U46" s="25">
        <f t="shared" si="3"/>
      </c>
      <c r="V46" s="25">
        <f t="shared" si="4"/>
      </c>
      <c r="W46" s="14"/>
      <c r="X46" s="14"/>
      <c r="Y46" s="14"/>
      <c r="Z46" s="14"/>
      <c r="AA46" s="14"/>
      <c r="AB46" s="14"/>
      <c r="AC46" s="14"/>
      <c r="AD46" s="14"/>
      <c r="AE46" s="14"/>
      <c r="AF46" s="37"/>
    </row>
    <row r="47" spans="1:32" ht="14.25" customHeight="1">
      <c r="A47" s="76">
        <v>42</v>
      </c>
      <c r="B47" s="53"/>
      <c r="C47" s="67"/>
      <c r="D47" s="67"/>
      <c r="E47" s="68"/>
      <c r="F47" s="136" t="str">
        <f>'所属データ'!$G$3</f>
        <v>熊　本</v>
      </c>
      <c r="G47" s="56"/>
      <c r="H47" s="57"/>
      <c r="I47" s="56"/>
      <c r="J47" s="57"/>
      <c r="K47" s="56"/>
      <c r="L47" s="57"/>
      <c r="M47" s="130"/>
      <c r="N47" s="123"/>
      <c r="O47" s="124"/>
      <c r="P47" s="125"/>
      <c r="Q47" s="25">
        <f>'所属データ'!$A$19</f>
        <v>100100</v>
      </c>
      <c r="R47" s="25">
        <f t="shared" si="0"/>
        <v>0</v>
      </c>
      <c r="S47" s="25">
        <f t="shared" si="1"/>
      </c>
      <c r="T47" s="25">
        <f t="shared" si="2"/>
      </c>
      <c r="U47" s="25">
        <f t="shared" si="3"/>
      </c>
      <c r="V47" s="25">
        <f t="shared" si="4"/>
      </c>
      <c r="W47" s="14"/>
      <c r="X47" s="14"/>
      <c r="Y47" s="14"/>
      <c r="Z47" s="14"/>
      <c r="AA47" s="14"/>
      <c r="AB47" s="14"/>
      <c r="AC47" s="14"/>
      <c r="AD47" s="14"/>
      <c r="AE47" s="14"/>
      <c r="AF47" s="37"/>
    </row>
    <row r="48" spans="1:32" ht="14.25" customHeight="1">
      <c r="A48" s="76">
        <v>43</v>
      </c>
      <c r="B48" s="53"/>
      <c r="C48" s="67"/>
      <c r="D48" s="67"/>
      <c r="E48" s="68"/>
      <c r="F48" s="136" t="str">
        <f>'所属データ'!$G$3</f>
        <v>熊　本</v>
      </c>
      <c r="G48" s="56"/>
      <c r="H48" s="57"/>
      <c r="I48" s="56"/>
      <c r="J48" s="57"/>
      <c r="K48" s="56"/>
      <c r="L48" s="57"/>
      <c r="M48" s="130"/>
      <c r="N48" s="123"/>
      <c r="O48" s="124"/>
      <c r="P48" s="125"/>
      <c r="Q48" s="25">
        <f>'所属データ'!$A$19</f>
        <v>100100</v>
      </c>
      <c r="R48" s="25">
        <f t="shared" si="0"/>
        <v>0</v>
      </c>
      <c r="S48" s="25">
        <f t="shared" si="1"/>
      </c>
      <c r="T48" s="25">
        <f t="shared" si="2"/>
      </c>
      <c r="U48" s="25">
        <f t="shared" si="3"/>
      </c>
      <c r="V48" s="25">
        <f t="shared" si="4"/>
      </c>
      <c r="W48" s="14"/>
      <c r="X48" s="14"/>
      <c r="Y48" s="14"/>
      <c r="Z48" s="14"/>
      <c r="AA48" s="14"/>
      <c r="AB48" s="14"/>
      <c r="AC48" s="14"/>
      <c r="AD48" s="14"/>
      <c r="AE48" s="14"/>
      <c r="AF48" s="37"/>
    </row>
    <row r="49" spans="1:32" ht="14.25" customHeight="1">
      <c r="A49" s="76">
        <v>44</v>
      </c>
      <c r="B49" s="53"/>
      <c r="C49" s="67"/>
      <c r="D49" s="67"/>
      <c r="E49" s="68"/>
      <c r="F49" s="136" t="str">
        <f>'所属データ'!$G$3</f>
        <v>熊　本</v>
      </c>
      <c r="G49" s="56"/>
      <c r="H49" s="57"/>
      <c r="I49" s="56"/>
      <c r="J49" s="57"/>
      <c r="K49" s="56"/>
      <c r="L49" s="57"/>
      <c r="M49" s="130"/>
      <c r="N49" s="123"/>
      <c r="O49" s="124"/>
      <c r="P49" s="125"/>
      <c r="Q49" s="25">
        <f>'所属データ'!$A$19</f>
        <v>100100</v>
      </c>
      <c r="R49" s="25">
        <f t="shared" si="0"/>
        <v>0</v>
      </c>
      <c r="S49" s="25">
        <f t="shared" si="1"/>
      </c>
      <c r="T49" s="25">
        <f t="shared" si="2"/>
      </c>
      <c r="U49" s="25">
        <f t="shared" si="3"/>
      </c>
      <c r="V49" s="25">
        <f t="shared" si="4"/>
      </c>
      <c r="W49" s="14"/>
      <c r="X49" s="14"/>
      <c r="Y49" s="14"/>
      <c r="Z49" s="14"/>
      <c r="AA49" s="14"/>
      <c r="AB49" s="14"/>
      <c r="AC49" s="14"/>
      <c r="AD49" s="14"/>
      <c r="AE49" s="14"/>
      <c r="AF49" s="37"/>
    </row>
    <row r="50" spans="1:32" ht="14.25" customHeight="1" thickBot="1">
      <c r="A50" s="77">
        <v>45</v>
      </c>
      <c r="B50" s="52"/>
      <c r="C50" s="69"/>
      <c r="D50" s="69"/>
      <c r="E50" s="70"/>
      <c r="F50" s="137" t="str">
        <f>'所属データ'!$G$3</f>
        <v>熊　本</v>
      </c>
      <c r="G50" s="58"/>
      <c r="H50" s="59"/>
      <c r="I50" s="58"/>
      <c r="J50" s="59"/>
      <c r="K50" s="58"/>
      <c r="L50" s="59"/>
      <c r="M50" s="131"/>
      <c r="N50" s="126"/>
      <c r="O50" s="127"/>
      <c r="P50" s="128"/>
      <c r="Q50" s="25">
        <f>'所属データ'!$A$19</f>
        <v>100100</v>
      </c>
      <c r="R50" s="25">
        <f t="shared" si="0"/>
        <v>0</v>
      </c>
      <c r="S50" s="25">
        <f t="shared" si="1"/>
      </c>
      <c r="T50" s="25">
        <f t="shared" si="2"/>
      </c>
      <c r="U50" s="25">
        <f t="shared" si="3"/>
      </c>
      <c r="V50" s="25">
        <f t="shared" si="4"/>
      </c>
      <c r="W50" s="14"/>
      <c r="X50" s="14"/>
      <c r="Y50" s="14"/>
      <c r="Z50" s="14"/>
      <c r="AA50" s="14"/>
      <c r="AB50" s="14"/>
      <c r="AC50" s="14"/>
      <c r="AD50" s="14"/>
      <c r="AE50" s="14"/>
      <c r="AF50" s="37"/>
    </row>
    <row r="53" spans="2:10" ht="13.5" hidden="1">
      <c r="B53" s="13" t="s">
        <v>36</v>
      </c>
      <c r="C53" s="13" t="s">
        <v>45</v>
      </c>
      <c r="E53" s="13" t="s">
        <v>56</v>
      </c>
      <c r="G53" s="13" t="s">
        <v>53</v>
      </c>
      <c r="H53" s="13" t="s">
        <v>122</v>
      </c>
      <c r="J53" t="s">
        <v>58</v>
      </c>
    </row>
    <row r="54" spans="2:21" ht="13.5" hidden="1">
      <c r="B54" s="119">
        <f>IF('所属データ'!$E$3="中学",C54,IF('所属データ'!$E$3="高校",E54,IF('所属データ'!$E$3="一般・大学",G54,IF('所属データ'!$E$3="小学",H54,""))))</f>
      </c>
      <c r="C54" s="13" t="s">
        <v>129</v>
      </c>
      <c r="E54" s="13" t="s">
        <v>135</v>
      </c>
      <c r="G54" s="13" t="s">
        <v>141</v>
      </c>
      <c r="H54" s="13" t="s">
        <v>124</v>
      </c>
      <c r="J54" t="s">
        <v>59</v>
      </c>
      <c r="N54" s="25"/>
      <c r="O54" s="25"/>
      <c r="P54" s="25"/>
      <c r="T54" s="13"/>
      <c r="U54" s="13"/>
    </row>
    <row r="55" spans="2:21" ht="13.5" hidden="1">
      <c r="B55" s="119">
        <f>IF('所属データ'!$E$3="中学",C55,IF('所属データ'!$E$3="高校",E55,IF('所属データ'!$E$3="一般・大学",G55,IF('所属データ'!$E$3="小学",H55,""))))</f>
      </c>
      <c r="C55" s="13" t="s">
        <v>163</v>
      </c>
      <c r="E55" s="13" t="s">
        <v>165</v>
      </c>
      <c r="G55" s="13" t="s">
        <v>142</v>
      </c>
      <c r="H55" s="13" t="s">
        <v>125</v>
      </c>
      <c r="I55" s="13" t="s">
        <v>112</v>
      </c>
      <c r="J55" t="s">
        <v>60</v>
      </c>
      <c r="U55" s="13"/>
    </row>
    <row r="56" spans="2:21" ht="13.5" hidden="1">
      <c r="B56" s="119">
        <f>IF('所属データ'!$E$3="中学",C56,IF('所属データ'!$E$3="高校",E56,IF('所属データ'!$E$3="一般・大学",G56,IF('所属データ'!$E$3="小学",H56,""))))</f>
      </c>
      <c r="C56" s="13" t="s">
        <v>130</v>
      </c>
      <c r="E56" s="13" t="s">
        <v>136</v>
      </c>
      <c r="F56" s="15"/>
      <c r="G56" s="13" t="s">
        <v>143</v>
      </c>
      <c r="H56" s="13" t="s">
        <v>126</v>
      </c>
      <c r="I56" s="13" t="s">
        <v>113</v>
      </c>
      <c r="J56" t="s">
        <v>61</v>
      </c>
      <c r="U56" s="13"/>
    </row>
    <row r="57" spans="2:21" ht="13.5" hidden="1">
      <c r="B57" s="119">
        <f>IF('所属データ'!$E$3="中学",C57,IF('所属データ'!$E$3="高校",E57,IF('所属データ'!$E$3="一般・大学",G57,IF('所属データ'!$E$3="小学",H57,""))))</f>
      </c>
      <c r="C57" s="13" t="s">
        <v>151</v>
      </c>
      <c r="E57" s="13" t="s">
        <v>150</v>
      </c>
      <c r="F57" s="15"/>
      <c r="G57" s="13" t="s">
        <v>144</v>
      </c>
      <c r="H57" s="13" t="s">
        <v>128</v>
      </c>
      <c r="I57" s="13" t="s">
        <v>114</v>
      </c>
      <c r="J57" t="s">
        <v>62</v>
      </c>
      <c r="U57" s="13"/>
    </row>
    <row r="58" spans="2:21" ht="13.5" hidden="1">
      <c r="B58" s="119">
        <f>IF('所属データ'!$E$3="中学",C58,IF('所属データ'!$E$3="高校",E58,IF('所属データ'!$E$3="一般・大学",G58,IF('所属データ'!$E$3="小学",H58,""))))</f>
      </c>
      <c r="C58" s="13" t="s">
        <v>131</v>
      </c>
      <c r="E58" s="13" t="s">
        <v>137</v>
      </c>
      <c r="F58" s="15"/>
      <c r="G58" s="13" t="s">
        <v>145</v>
      </c>
      <c r="H58" s="13" t="s">
        <v>128</v>
      </c>
      <c r="I58" s="13" t="s">
        <v>115</v>
      </c>
      <c r="J58" t="s">
        <v>63</v>
      </c>
      <c r="U58" s="13"/>
    </row>
    <row r="59" spans="2:21" ht="13.5" hidden="1">
      <c r="B59" s="119">
        <f>IF('所属データ'!$E$3="中学",C59,IF('所属データ'!$E$3="高校",E59,IF('所属データ'!$E$3="一般・大学",G59,IF('所属データ'!$E$3="小学",H59,""))))</f>
      </c>
      <c r="C59" s="13" t="s">
        <v>164</v>
      </c>
      <c r="E59" s="13" t="s">
        <v>167</v>
      </c>
      <c r="F59" s="15"/>
      <c r="G59" s="13" t="s">
        <v>146</v>
      </c>
      <c r="H59" s="13" t="s">
        <v>128</v>
      </c>
      <c r="I59" s="13" t="s">
        <v>116</v>
      </c>
      <c r="J59" t="s">
        <v>64</v>
      </c>
      <c r="U59" s="13"/>
    </row>
    <row r="60" spans="2:21" ht="13.5" hidden="1">
      <c r="B60" s="119">
        <f>IF('所属データ'!$E$3="中学",C60,IF('所属データ'!$E$3="高校",E60,IF('所属データ'!$E$3="一般・大学",G60,IF('所属データ'!$E$3="小学",H60,""))))</f>
      </c>
      <c r="C60" s="13" t="s">
        <v>132</v>
      </c>
      <c r="E60" s="13" t="s">
        <v>138</v>
      </c>
      <c r="F60" s="15"/>
      <c r="G60" s="13" t="s">
        <v>147</v>
      </c>
      <c r="H60" s="13" t="s">
        <v>128</v>
      </c>
      <c r="I60" s="13" t="s">
        <v>117</v>
      </c>
      <c r="J60" t="s">
        <v>65</v>
      </c>
      <c r="U60" s="13"/>
    </row>
    <row r="61" spans="2:21" ht="13.5" hidden="1">
      <c r="B61" s="119">
        <f>IF('所属データ'!$E$3="中学",C61,IF('所属データ'!$E$3="高校",E61,IF('所属データ'!$E$3="一般・大学",G61,IF('所属データ'!$E$3="小学",H61,""))))</f>
      </c>
      <c r="C61" s="13" t="s">
        <v>133</v>
      </c>
      <c r="E61" s="13" t="s">
        <v>139</v>
      </c>
      <c r="F61" s="15"/>
      <c r="G61" s="13" t="s">
        <v>148</v>
      </c>
      <c r="H61" s="13" t="s">
        <v>128</v>
      </c>
      <c r="I61" s="13" t="s">
        <v>118</v>
      </c>
      <c r="J61" t="s">
        <v>66</v>
      </c>
      <c r="U61" s="13"/>
    </row>
    <row r="62" spans="2:21" ht="13.5" hidden="1">
      <c r="B62" s="119">
        <f>IF('所属データ'!$E$3="中学",C62,IF('所属データ'!$E$3="高校",E62,IF('所属データ'!$E$3="一般・大学",G62,IF('所属データ'!$E$3="小学",H62,""))))</f>
      </c>
      <c r="C62" s="13" t="s">
        <v>134</v>
      </c>
      <c r="E62" s="13" t="s">
        <v>154</v>
      </c>
      <c r="G62" s="13" t="s">
        <v>149</v>
      </c>
      <c r="H62" s="13" t="s">
        <v>128</v>
      </c>
      <c r="I62" s="13" t="s">
        <v>119</v>
      </c>
      <c r="J62" t="s">
        <v>67</v>
      </c>
      <c r="U62" s="13"/>
    </row>
    <row r="63" spans="2:21" ht="13.5" hidden="1">
      <c r="B63" s="119">
        <f>IF('所属データ'!$E$3="中学",C63,IF('所属データ'!$E$3="高校",E63,IF('所属データ'!$E$3="一般・大学",G63,IF('所属データ'!$E$3="小学",H63,""))))</f>
      </c>
      <c r="C63" s="13" t="s">
        <v>152</v>
      </c>
      <c r="E63" s="13" t="s">
        <v>140</v>
      </c>
      <c r="F63" s="15"/>
      <c r="G63" s="13" t="s">
        <v>127</v>
      </c>
      <c r="H63" s="13" t="s">
        <v>128</v>
      </c>
      <c r="I63" s="13" t="s">
        <v>120</v>
      </c>
      <c r="J63" t="s">
        <v>68</v>
      </c>
      <c r="U63" s="13"/>
    </row>
    <row r="64" spans="2:21" ht="13.5" hidden="1">
      <c r="B64" s="119">
        <f>IF('所属データ'!$E$3="中学",C64,IF('所属データ'!$E$3="高校",E64,IF('所属データ'!$E$3="一般・大学",G64,IF('所属データ'!$E$3="小学",H64,""))))</f>
      </c>
      <c r="C64" s="13" t="s">
        <v>152</v>
      </c>
      <c r="E64" s="13" t="s">
        <v>127</v>
      </c>
      <c r="F64" s="15"/>
      <c r="G64" s="13" t="s">
        <v>127</v>
      </c>
      <c r="H64" s="13" t="s">
        <v>128</v>
      </c>
      <c r="J64" t="s">
        <v>69</v>
      </c>
      <c r="U64" s="13"/>
    </row>
    <row r="65" spans="2:21" ht="13.5" hidden="1">
      <c r="B65" s="119">
        <f>IF('所属データ'!$E$3="中学",C65,IF('所属データ'!$E$3="高校",E65,IF('所属データ'!$E$3="一般・大学",G65,IF('所属データ'!$E$3="小学",H65,""))))</f>
      </c>
      <c r="C65" s="13" t="s">
        <v>128</v>
      </c>
      <c r="E65" s="13" t="s">
        <v>128</v>
      </c>
      <c r="F65" s="15"/>
      <c r="G65" s="13" t="s">
        <v>127</v>
      </c>
      <c r="H65" s="13" t="s">
        <v>128</v>
      </c>
      <c r="J65" t="s">
        <v>70</v>
      </c>
      <c r="U65" s="13"/>
    </row>
    <row r="66" spans="2:21" ht="13.5" hidden="1">
      <c r="B66" s="119">
        <f>IF('所属データ'!$E$3="中学",C66,IF('所属データ'!$E$3="高校",E66,IF('所属データ'!$E$3="一般・大学",G66,IF('所属データ'!$E$3="小学",H66,""))))</f>
      </c>
      <c r="C66" s="13" t="s">
        <v>128</v>
      </c>
      <c r="E66" s="13" t="s">
        <v>128</v>
      </c>
      <c r="F66" s="15"/>
      <c r="G66" s="13" t="s">
        <v>128</v>
      </c>
      <c r="H66" s="13" t="s">
        <v>128</v>
      </c>
      <c r="J66" t="s">
        <v>71</v>
      </c>
      <c r="U66" s="13"/>
    </row>
    <row r="67" spans="2:21" ht="13.5" hidden="1">
      <c r="B67" s="119">
        <f>IF('所属データ'!$E$3="中学",C67,IF('所属データ'!$E$3="高校",E67,IF('所属データ'!$E$3="一般・大学",G67,IF('所属データ'!$E$3="小学",H67,""))))</f>
      </c>
      <c r="C67" s="13" t="s">
        <v>128</v>
      </c>
      <c r="E67" s="13" t="s">
        <v>128</v>
      </c>
      <c r="F67" s="15"/>
      <c r="G67" s="13" t="s">
        <v>128</v>
      </c>
      <c r="H67" s="13" t="s">
        <v>128</v>
      </c>
      <c r="J67" t="s">
        <v>72</v>
      </c>
      <c r="U67" s="13"/>
    </row>
    <row r="68" spans="2:21" ht="13.5" hidden="1">
      <c r="B68" s="119">
        <f>IF('所属データ'!$E$3="中学",C68,IF('所属データ'!$E$3="高校",E68,IF('所属データ'!$E$3="一般・大学",G68,IF('所属データ'!$E$3="小学",H68,""))))</f>
      </c>
      <c r="C68" s="13" t="s">
        <v>128</v>
      </c>
      <c r="E68" s="13" t="s">
        <v>128</v>
      </c>
      <c r="F68" s="15"/>
      <c r="G68" s="13" t="s">
        <v>128</v>
      </c>
      <c r="H68" s="13" t="s">
        <v>128</v>
      </c>
      <c r="J68" t="s">
        <v>73</v>
      </c>
      <c r="N68" s="25"/>
      <c r="O68" s="25"/>
      <c r="P68" s="25"/>
      <c r="T68" s="13"/>
      <c r="U68" s="13"/>
    </row>
    <row r="69" spans="2:21" ht="13.5" hidden="1">
      <c r="B69" s="119">
        <f>IF('所属データ'!$E$3="中学",C69,IF('所属データ'!$E$3="高校",E69,G69))</f>
        <v>0</v>
      </c>
      <c r="E69" s="15"/>
      <c r="F69" s="15"/>
      <c r="G69" s="78"/>
      <c r="J69" t="s">
        <v>74</v>
      </c>
      <c r="N69" s="25"/>
      <c r="O69" s="25"/>
      <c r="P69" s="25"/>
      <c r="T69" s="13"/>
      <c r="U69" s="13"/>
    </row>
    <row r="70" spans="2:21" ht="13.5" hidden="1">
      <c r="B70" s="119">
        <f>IF('所属データ'!$E$3="中学",C70,IF('所属データ'!$E$3="高校",E70,G70))</f>
        <v>0</v>
      </c>
      <c r="F70" s="15"/>
      <c r="J70" t="s">
        <v>75</v>
      </c>
      <c r="N70" s="25"/>
      <c r="O70" s="25"/>
      <c r="P70" s="25"/>
      <c r="T70" s="13"/>
      <c r="U70" s="13"/>
    </row>
    <row r="71" spans="2:10" ht="13.5" hidden="1">
      <c r="B71" s="119">
        <f>IF('所属データ'!$E$3="中学",C71,IF('所属データ'!$E$3="高校",E71,G71))</f>
        <v>0</v>
      </c>
      <c r="J71" t="s">
        <v>76</v>
      </c>
    </row>
    <row r="72" spans="2:10" ht="13.5" hidden="1">
      <c r="B72" s="119">
        <f>IF('所属データ'!$E$3="中学",C72,IF('所属データ'!$E$3="高校",E72,G72))</f>
        <v>0</v>
      </c>
      <c r="J72" t="s">
        <v>77</v>
      </c>
    </row>
    <row r="73" spans="2:10" ht="13.5" hidden="1">
      <c r="B73" s="119">
        <f>IF('所属データ'!$E$3="中学",C73,IF('所属データ'!$E$3="高校",E73,G73))</f>
        <v>0</v>
      </c>
      <c r="J73" t="s">
        <v>78</v>
      </c>
    </row>
    <row r="74" spans="2:10" ht="13.5" hidden="1">
      <c r="B74" s="119">
        <f>IF('所属データ'!$E$3="中学",C74,IF('所属データ'!$E$3="高校",E74,G74))</f>
        <v>0</v>
      </c>
      <c r="J74" t="s">
        <v>79</v>
      </c>
    </row>
    <row r="75" spans="2:10" ht="13.5" hidden="1">
      <c r="B75" s="119">
        <f>IF('所属データ'!$E$3="中学",C75,IF('所属データ'!$E$3="高校",E75,G75))</f>
        <v>0</v>
      </c>
      <c r="J75" t="s">
        <v>80</v>
      </c>
    </row>
    <row r="76" spans="2:10" ht="13.5" hidden="1">
      <c r="B76" s="119">
        <f>IF('所属データ'!$E$3="中学",C76,IF('所属データ'!$E$3="高校",E76,G76))</f>
        <v>0</v>
      </c>
      <c r="J76" t="s">
        <v>81</v>
      </c>
    </row>
    <row r="77" spans="2:10" ht="13.5" hidden="1">
      <c r="B77" s="119">
        <f>IF('所属データ'!$E$3="中学",C77,IF('所属データ'!$E$3="高校",E77,G77))</f>
        <v>0</v>
      </c>
      <c r="J77" t="s">
        <v>82</v>
      </c>
    </row>
    <row r="78" spans="2:10" ht="13.5" hidden="1">
      <c r="B78" s="119">
        <f>IF('所属データ'!$E$3="中学",C78,IF('所属データ'!$E$3="高校",E78,G78))</f>
        <v>0</v>
      </c>
      <c r="J78" t="s">
        <v>83</v>
      </c>
    </row>
    <row r="79" spans="2:10" ht="13.5" hidden="1">
      <c r="B79" s="119">
        <f>IF('所属データ'!$E$3="中学",C79,IF('所属データ'!$E$3="高校",E79,G79))</f>
        <v>0</v>
      </c>
      <c r="J79" t="s">
        <v>84</v>
      </c>
    </row>
    <row r="80" spans="2:10" ht="13.5" hidden="1">
      <c r="B80" s="119">
        <f>IF('所属データ'!$E$3="中学",C80,IF('所属データ'!$E$3="高校",E80,G80))</f>
        <v>0</v>
      </c>
      <c r="J80" t="s">
        <v>85</v>
      </c>
    </row>
    <row r="81" ht="13.5" hidden="1">
      <c r="J81" t="s">
        <v>86</v>
      </c>
    </row>
    <row r="82" ht="13.5" hidden="1">
      <c r="J82" t="s">
        <v>87</v>
      </c>
    </row>
    <row r="83" ht="13.5" hidden="1">
      <c r="J83" t="s">
        <v>88</v>
      </c>
    </row>
    <row r="84" ht="13.5" hidden="1">
      <c r="J84" t="s">
        <v>89</v>
      </c>
    </row>
    <row r="85" ht="13.5" hidden="1">
      <c r="J85" t="s">
        <v>90</v>
      </c>
    </row>
    <row r="86" ht="13.5" hidden="1">
      <c r="J86" t="s">
        <v>91</v>
      </c>
    </row>
    <row r="87" ht="13.5" hidden="1">
      <c r="J87" t="s">
        <v>92</v>
      </c>
    </row>
    <row r="88" ht="13.5" hidden="1">
      <c r="J88" t="s">
        <v>93</v>
      </c>
    </row>
    <row r="89" ht="13.5" hidden="1">
      <c r="J89" t="s">
        <v>94</v>
      </c>
    </row>
    <row r="90" ht="13.5" hidden="1">
      <c r="J90" t="s">
        <v>95</v>
      </c>
    </row>
    <row r="91" ht="13.5" hidden="1">
      <c r="J91" t="s">
        <v>96</v>
      </c>
    </row>
    <row r="92" ht="13.5" hidden="1">
      <c r="J92" t="s">
        <v>97</v>
      </c>
    </row>
    <row r="93" ht="13.5" hidden="1">
      <c r="J93" t="s">
        <v>98</v>
      </c>
    </row>
    <row r="94" ht="13.5" hidden="1">
      <c r="J94" t="s">
        <v>99</v>
      </c>
    </row>
    <row r="95" ht="13.5" hidden="1">
      <c r="J95" t="s">
        <v>100</v>
      </c>
    </row>
    <row r="96" ht="13.5" hidden="1">
      <c r="J96" t="s">
        <v>101</v>
      </c>
    </row>
    <row r="97" ht="13.5" hidden="1">
      <c r="J97" t="s">
        <v>102</v>
      </c>
    </row>
    <row r="98" ht="13.5" hidden="1">
      <c r="J98" t="s">
        <v>103</v>
      </c>
    </row>
    <row r="99" ht="13.5" hidden="1">
      <c r="J99" t="s">
        <v>104</v>
      </c>
    </row>
  </sheetData>
  <sheetProtection sheet="1" objects="1" scenarios="1" selectLockedCells="1"/>
  <mergeCells count="11">
    <mergeCell ref="I4:J4"/>
    <mergeCell ref="E4:E5"/>
    <mergeCell ref="F4:F5"/>
    <mergeCell ref="K4:L4"/>
    <mergeCell ref="G4:H4"/>
    <mergeCell ref="M3:P3"/>
    <mergeCell ref="A1:B2"/>
    <mergeCell ref="A3:C3"/>
    <mergeCell ref="A4:A5"/>
    <mergeCell ref="B4:B5"/>
    <mergeCell ref="C2:F2"/>
  </mergeCells>
  <conditionalFormatting sqref="I6:I50 K6:K50">
    <cfRule type="expression" priority="1" dxfId="0" stopIfTrue="1">
      <formula>AND(I6&lt;&gt;"",G6=I6)</formula>
    </cfRule>
  </conditionalFormatting>
  <dataValidations count="10">
    <dataValidation type="list" allowBlank="1" showErrorMessage="1" error="ﾄﾗｯｸ種目は1/100秒、ﾌｨｰﾙﾄﾞは1cm単位まで入力してください。　：　や　．　は自動で入力されますので数字のみを入力してください。&#10;" imeMode="off" sqref="M5:P5">
      <formula1>$I$55:$I$63</formula1>
    </dataValidation>
    <dataValidation type="whole" allowBlank="1" showErrorMessage="1" error="エントリー種目の最高記録についてﾄﾗｯｸ種目は1/100秒、ﾌｨｰﾙﾄﾞは1cm単位まで入力します。単位等は入力せず、数字のみを入力してください。混成競技は記録入力の必要はありません。（例：「２分１６秒３」　の場合　21630 　と入力）&#10;" imeMode="off" sqref="H7:H50 L6:L50 J6:J50">
      <formula1>100</formula1>
      <formula2>600000</formula2>
    </dataValidation>
    <dataValidation type="whole" allowBlank="1" showInputMessage="1" showErrorMessage="1" prompt="1/100秒・１cmまで入力&#10;例）1分56秒2→15620" error="エントリー種目の最高記録についてﾄﾗｯｸ種目は1/100秒、ﾌｨｰﾙﾄﾞは1cm単位まで入力します。単位等は入力せず、数字のみを入力してください。混成競技は記録入力の必要はありません。（例：「２分１６秒３」　の場合　21630 　と入力）&#10;" imeMode="off" sqref="H6">
      <formula1>100</formula1>
      <formula2>600000</formula2>
    </dataValidation>
    <dataValidation type="list" allowBlank="1" showErrorMessage="1" error="エントリーの場合は○をリストから選択してください。" sqref="N6:P50">
      <formula1>$Q$3</formula1>
    </dataValidation>
    <dataValidation type="list" allowBlank="1" showErrorMessage="1" error="エントリー種目の最高記録についてﾄﾗｯｸ種目は1/100秒、ﾌｨｰﾙﾄﾞは1cm単位まで入力します。単位等は入力せず、数字のみを入力してください。混成競技は記録入力の必要はありません。（例：「２分１６秒３」　の場合　21630 　と入力）&#10;" imeMode="off" sqref="M6:M50">
      <formula1>$Q$3</formula1>
    </dataValidation>
    <dataValidation type="list" allowBlank="1" showInputMessage="1" showErrorMessage="1" sqref="I6:I50 K6:K50 G6:G50">
      <formula1>$B$54:$B$68</formula1>
    </dataValidation>
    <dataValidation allowBlank="1" showInputMessage="1" showErrorMessage="1" imeMode="off" sqref="E6:E50"/>
    <dataValidation type="custom" allowBlank="1" showInputMessage="1" showErrorMessage="1" error="学校割当番号の範囲内を使用してください。番号が足りない場合は空白にしてください。追加登録番号については登録担当者まで連絡してください。" imeMode="off" sqref="B6:B50">
      <formula1>OR(AND($B$52&lt;=B6,B6&lt;=$C$52),AND(#REF!&lt;=B6,B6&lt;=$E$52))</formula1>
    </dataValidation>
    <dataValidation allowBlank="1" showInputMessage="1" showErrorMessage="1" imeMode="on" sqref="C6:D50"/>
    <dataValidation type="list" operator="greaterThan" allowBlank="1" showInputMessage="1" showErrorMessage="1" error="▼をクリックしてリストから選択してください" sqref="F6:F50">
      <formula1>$J$53:$J$99</formula1>
    </dataValidation>
  </dataValidations>
  <printOptions horizontalCentered="1"/>
  <pageMargins left="0" right="0" top="0.5905511811023623" bottom="0.31496062992125984" header="0.5511811023622047" footer="0.5118110236220472"/>
  <pageSetup horizontalDpi="300" verticalDpi="300" orientation="portrait" paperSize="9" scale="9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 TAKANO</dc:creator>
  <cp:keywords/>
  <dc:description/>
  <cp:lastModifiedBy>KRK</cp:lastModifiedBy>
  <cp:lastPrinted>2016-03-20T01:08:49Z</cp:lastPrinted>
  <dcterms:created xsi:type="dcterms:W3CDTF">2002-06-02T12:37:11Z</dcterms:created>
  <dcterms:modified xsi:type="dcterms:W3CDTF">2018-03-27T10:34:13Z</dcterms:modified>
  <cp:category/>
  <cp:version/>
  <cp:contentType/>
  <cp:contentStatus/>
</cp:coreProperties>
</file>