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435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'所属データ'!$A$1:$J$28</definedName>
    <definedName name="_xlnm.Print_Area" localSheetId="2">'女子'!$A$1:$P$50</definedName>
    <definedName name="_xlnm.Print_Area" localSheetId="1">'男子'!$A$1:$P$50</definedName>
    <definedName name="男子種目">'男子'!$B$53:$B$69</definedName>
    <definedName name="男種目" localSheetId="2">'男子'!$B$55:$E$72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熊本市陸上競技協会</author>
  </authors>
  <commentLis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M4" authorId="2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2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熊本市陸上競技協会</author>
    <author>TAKANO</author>
  </authors>
  <commentLis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  <comment ref="C6" authorId="2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2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</commentList>
</comments>
</file>

<file path=xl/sharedStrings.xml><?xml version="1.0" encoding="utf-8"?>
<sst xmlns="http://schemas.openxmlformats.org/spreadsheetml/2006/main" count="392" uniqueCount="157">
  <si>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</si>
  <si>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</si>
  <si>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</si>
  <si>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</si>
  <si>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</si>
  <si>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</si>
  <si>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</si>
  <si>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</si>
  <si>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</si>
  <si>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</si>
  <si>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</si>
  <si>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</si>
  <si>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</si>
  <si>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</si>
  <si>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</si>
  <si>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</si>
  <si>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</si>
  <si>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</si>
  <si>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</si>
  <si>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No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</si>
  <si>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</si>
  <si>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</si>
  <si>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</si>
  <si>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</si>
  <si>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</si>
  <si>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</si>
  <si>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</si>
  <si>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</si>
  <si>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</si>
  <si>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</si>
  <si>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</si>
  <si>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</si>
  <si>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男子種目</t>
  </si>
  <si>
    <t>種目１</t>
  </si>
  <si>
    <t>女子種目</t>
  </si>
  <si>
    <t>登記登録関係費</t>
  </si>
  <si>
    <t>参加料</t>
  </si>
  <si>
    <t>内　　　訳</t>
  </si>
  <si>
    <t>　　各氏名を入力してください。（全角漢字）　</t>
  </si>
  <si>
    <t>監督名：</t>
  </si>
  <si>
    <t>所属名(略称)：</t>
  </si>
  <si>
    <t>所属長名：</t>
  </si>
  <si>
    <t>リレー参加料</t>
  </si>
  <si>
    <t>中学</t>
  </si>
  <si>
    <t>入力時の注意点</t>
  </si>
  <si>
    <t>・登録番号は大会当日のナンバーカードと一致すること。他の選手と重複しないようにしてください。</t>
  </si>
  <si>
    <t>・種目はリストから選択します。間違いがないようにしてください。</t>
  </si>
  <si>
    <t>申込方法</t>
  </si>
  <si>
    <t>・本ファイルをメールに添付し、下記アドレスに送信してください。</t>
  </si>
  <si>
    <t>所属種別：</t>
  </si>
  <si>
    <t>※所属種別で参加料の算出をします。</t>
  </si>
  <si>
    <t>一般</t>
  </si>
  <si>
    <t>種目２</t>
  </si>
  <si>
    <t>種目３</t>
  </si>
  <si>
    <t>高校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</si>
  <si>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</si>
  <si>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</si>
  <si>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</si>
  <si>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</si>
  <si>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</si>
  <si>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</si>
  <si>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</si>
  <si>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</si>
  <si>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</si>
  <si>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</si>
  <si>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</si>
  <si>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</si>
  <si>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</si>
  <si>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</si>
  <si>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</si>
  <si>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</si>
  <si>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</si>
  <si>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</si>
  <si>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</si>
  <si>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</si>
  <si>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</si>
  <si>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</si>
  <si>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</si>
  <si>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</si>
  <si>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</si>
  <si>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</si>
  <si>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</si>
  <si>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</si>
  <si>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</si>
  <si>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</si>
  <si>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</si>
  <si>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</si>
  <si>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</si>
  <si>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</si>
  <si>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</si>
  <si>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</si>
  <si>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</si>
  <si>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</si>
  <si>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</si>
  <si>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</si>
  <si>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</si>
  <si>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</si>
  <si>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</si>
  <si>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</si>
  <si>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</si>
  <si>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</si>
  <si>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</si>
  <si>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</si>
  <si>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</si>
  <si>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</si>
  <si>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・氏名（全角）、学年（半角）を正しく入力してください。</t>
  </si>
  <si>
    <t>・最高記録（未公認可）がある場合は必ず入力してください。未入力は最低記録としてプログラム編成されます。（コンピュータによる編成作業の為）</t>
  </si>
  <si>
    <t>・リレーは種別を選択して○を入力してください。（１列に１チーム入力）</t>
  </si>
  <si>
    <t>400mR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</si>
  <si>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</si>
  <si>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</si>
  <si>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</si>
  <si>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</si>
  <si>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</si>
  <si>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</si>
  <si>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</si>
  <si>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</si>
  <si>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</si>
  <si>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400mR</t>
  </si>
  <si>
    <t>小学</t>
  </si>
  <si>
    <t>一般・大学</t>
  </si>
  <si>
    <t>小１００ｍ</t>
  </si>
  <si>
    <t>小８００ｍ</t>
  </si>
  <si>
    <t xml:space="preserve"> ---</t>
  </si>
  <si>
    <t xml:space="preserve"> ---</t>
  </si>
  <si>
    <t>１００ｍ</t>
  </si>
  <si>
    <t>１５００ｍ</t>
  </si>
  <si>
    <t>３０００ｍ</t>
  </si>
  <si>
    <t>８００ｍ</t>
  </si>
  <si>
    <t xml:space="preserve"> ---</t>
  </si>
  <si>
    <t>振込名義：</t>
  </si>
  <si>
    <t>振込者tel(携帯)</t>
  </si>
  <si>
    <t>※所属名は、全角6文字以内　半角ｶﾅ12文字以内で入力して下さい。</t>
  </si>
  <si>
    <t>※種別の選択を必ず行って下さい。</t>
  </si>
  <si>
    <t>監督tel(携帯)</t>
  </si>
  <si>
    <t>５０００ｍ</t>
  </si>
  <si>
    <t>氏  名（全角漢字）</t>
  </si>
  <si>
    <t>ﾌﾘｶﾞﾅ（半角ｶﾀｶﾅ）</t>
  </si>
  <si>
    <t>姓と名の間に全角ｽﾍﾟｰｽ</t>
  </si>
  <si>
    <t>姓と名の間に半角ｽﾍﾟｰｽ</t>
  </si>
  <si>
    <t>中８００ｍ</t>
  </si>
  <si>
    <t>中１５００ｍ</t>
  </si>
  <si>
    <t>中３０００ｍ</t>
  </si>
  <si>
    <t>高８００ｍ</t>
  </si>
  <si>
    <t>高１５００ｍ</t>
  </si>
  <si>
    <t>高３０００ｍ</t>
  </si>
  <si>
    <t>高５０００ｍ</t>
  </si>
  <si>
    <t>５０００ｍ</t>
  </si>
  <si>
    <t xml:space="preserve">  ※メール申込とは、メールに本ファイルを添付して送信することです。お使いのメールソフトの使用方法をよ
　　くお読みになって送信してください。メールの本文には発信者（学校名、担当者連絡先）を入力してくだ
　　さい。申込メール確認後、発信されたアドレスへ返信メールを送信します。（ファイル確認に１日程かか
　　ります。）</t>
  </si>
  <si>
    <t>　　　学校の場合、略称末尾に中・高・大をつけてください（例：○水前寺中　×水前寺中学校）</t>
  </si>
  <si>
    <t>熊本市中長距離選手権大会</t>
  </si>
  <si>
    <t>熊本市中長距離選手権大会</t>
  </si>
  <si>
    <t>２００ｍ</t>
  </si>
  <si>
    <t>メールアドレス：  wccym574@yahoo.co.jp   申込担当者　岡部　宛て　　　　　
　    申込期限：　令和４年（2022年）１１月１７日（木）１２：００まで（日時厳守）</t>
  </si>
  <si>
    <t>第７５回熊本市中長距離陸上競技選手権大会</t>
  </si>
  <si>
    <t>R４
男 子</t>
  </si>
  <si>
    <t>R４
女 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</si>
</sst>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tted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dotted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dotted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dotted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10"/>
      </left>
      <right style="thin">
        <color indexed="10"/>
      </right>
      <top style="medium">
        <color indexed="5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medium">
        <color indexed="53"/>
      </right>
      <top style="medium">
        <color indexed="53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8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35" borderId="20" xfId="0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top"/>
    </xf>
    <xf numFmtId="178" fontId="10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vertical="center"/>
      <protection locked="0"/>
    </xf>
    <xf numFmtId="0" fontId="0" fillId="35" borderId="26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5" fontId="7" fillId="33" borderId="16" xfId="0" applyNumberFormat="1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5" fontId="7" fillId="33" borderId="27" xfId="0" applyNumberFormat="1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center" vertical="center"/>
    </xf>
    <xf numFmtId="5" fontId="7" fillId="33" borderId="28" xfId="0" applyNumberFormat="1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shrinkToFit="1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27" xfId="0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45" xfId="0" applyFill="1" applyBorder="1" applyAlignment="1">
      <alignment/>
    </xf>
    <xf numFmtId="185" fontId="0" fillId="33" borderId="46" xfId="0" applyNumberFormat="1" applyFill="1" applyBorder="1" applyAlignment="1">
      <alignment horizontal="center" vertical="center"/>
    </xf>
    <xf numFmtId="185" fontId="0" fillId="33" borderId="47" xfId="0" applyNumberFormat="1" applyFill="1" applyBorder="1" applyAlignment="1">
      <alignment horizontal="center" vertical="center"/>
    </xf>
    <xf numFmtId="186" fontId="0" fillId="33" borderId="48" xfId="0" applyNumberFormat="1" applyFill="1" applyBorder="1" applyAlignment="1">
      <alignment horizontal="center" vertical="center"/>
    </xf>
    <xf numFmtId="186" fontId="0" fillId="33" borderId="49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5" fontId="7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3" fillId="35" borderId="5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/>
    </xf>
    <xf numFmtId="178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178" fontId="2" fillId="0" borderId="59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0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62" xfId="0" applyFill="1" applyBorder="1" applyAlignment="1">
      <alignment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178" fontId="10" fillId="0" borderId="68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6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8" xfId="0" applyNumberFormat="1" applyFont="1" applyFill="1" applyBorder="1" applyAlignment="1" applyProtection="1">
      <alignment horizontal="center" vertical="center" shrinkToFit="1"/>
      <protection locked="0"/>
    </xf>
    <xf numFmtId="57" fontId="0" fillId="0" borderId="0" xfId="0" applyNumberFormat="1" applyFill="1" applyBorder="1" applyAlignment="1">
      <alignment horizontal="left" vertical="center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25" xfId="0" applyFill="1" applyBorder="1" applyAlignment="1" applyProtection="1">
      <alignment vertical="center" shrinkToFit="1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34" borderId="0" xfId="0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right" vertical="top" shrinkToFit="1"/>
    </xf>
    <xf numFmtId="0" fontId="11" fillId="0" borderId="0" xfId="0" applyFont="1" applyFill="1" applyAlignment="1">
      <alignment horizontal="left" vertical="top" shrinkToFit="1"/>
    </xf>
    <xf numFmtId="0" fontId="3" fillId="35" borderId="71" xfId="0" applyFont="1" applyFill="1" applyBorder="1" applyAlignment="1">
      <alignment horizontal="center" vertical="center"/>
    </xf>
    <xf numFmtId="0" fontId="0" fillId="0" borderId="72" xfId="0" applyFill="1" applyBorder="1" applyAlignment="1" applyProtection="1">
      <alignment horizontal="center" vertical="center" shrinkToFit="1"/>
      <protection locked="0"/>
    </xf>
    <xf numFmtId="0" fontId="0" fillId="0" borderId="71" xfId="0" applyFill="1" applyBorder="1" applyAlignment="1" applyProtection="1">
      <alignment horizontal="center" vertical="center" shrinkToFit="1"/>
      <protection locked="0"/>
    </xf>
    <xf numFmtId="0" fontId="3" fillId="35" borderId="73" xfId="0" applyFont="1" applyFill="1" applyBorder="1" applyAlignment="1">
      <alignment horizontal="center" vertical="center" shrinkToFit="1"/>
    </xf>
    <xf numFmtId="178" fontId="10" fillId="0" borderId="7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3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75" xfId="0" applyFont="1" applyFill="1" applyBorder="1" applyAlignment="1">
      <alignment horizontal="center" vertical="center"/>
    </xf>
    <xf numFmtId="0" fontId="0" fillId="0" borderId="76" xfId="0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 applyProtection="1">
      <alignment horizontal="center" vertical="center" shrinkToFit="1"/>
      <protection locked="0"/>
    </xf>
    <xf numFmtId="0" fontId="0" fillId="0" borderId="75" xfId="0" applyFill="1" applyBorder="1" applyAlignment="1" applyProtection="1">
      <alignment horizontal="center" vertical="center" shrinkToFit="1"/>
      <protection locked="0"/>
    </xf>
    <xf numFmtId="0" fontId="3" fillId="34" borderId="78" xfId="0" applyFont="1" applyFill="1" applyBorder="1" applyAlignment="1">
      <alignment horizontal="center" vertical="center" shrinkToFit="1"/>
    </xf>
    <xf numFmtId="178" fontId="10" fillId="0" borderId="7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0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8" xfId="0" applyNumberFormat="1" applyFont="1" applyFill="1" applyBorder="1" applyAlignment="1" applyProtection="1">
      <alignment horizontal="right" vertical="center" shrinkToFit="1"/>
      <protection locked="0"/>
    </xf>
    <xf numFmtId="0" fontId="8" fillId="34" borderId="8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0" fontId="3" fillId="34" borderId="82" xfId="0" applyFont="1" applyFill="1" applyBorder="1" applyAlignment="1">
      <alignment horizontal="left" vertical="center"/>
    </xf>
    <xf numFmtId="0" fontId="3" fillId="34" borderId="8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9" fontId="3" fillId="0" borderId="46" xfId="0" applyNumberFormat="1" applyFont="1" applyFill="1" applyBorder="1" applyAlignment="1" applyProtection="1">
      <alignment vertical="center"/>
      <protection locked="0"/>
    </xf>
    <xf numFmtId="49" fontId="3" fillId="0" borderId="48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 wrapText="1"/>
      <protection/>
    </xf>
    <xf numFmtId="0" fontId="0" fillId="33" borderId="16" xfId="0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3" fillId="35" borderId="84" xfId="0" applyFont="1" applyFill="1" applyBorder="1" applyAlignment="1">
      <alignment horizontal="center" vertical="center"/>
    </xf>
    <xf numFmtId="0" fontId="3" fillId="35" borderId="85" xfId="0" applyFont="1" applyFill="1" applyBorder="1" applyAlignment="1">
      <alignment horizontal="center" vertical="center"/>
    </xf>
    <xf numFmtId="0" fontId="0" fillId="35" borderId="86" xfId="0" applyFill="1" applyBorder="1" applyAlignment="1">
      <alignment horizontal="center" vertical="center"/>
    </xf>
    <xf numFmtId="0" fontId="0" fillId="35" borderId="87" xfId="0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" fillId="35" borderId="8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85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4" fillId="35" borderId="90" xfId="0" applyFont="1" applyFill="1" applyBorder="1" applyAlignment="1">
      <alignment horizontal="center" vertical="center" wrapText="1"/>
    </xf>
    <xf numFmtId="0" fontId="4" fillId="35" borderId="91" xfId="0" applyFont="1" applyFill="1" applyBorder="1" applyAlignment="1">
      <alignment horizontal="center" vertical="center" wrapText="1"/>
    </xf>
    <xf numFmtId="0" fontId="4" fillId="35" borderId="92" xfId="0" applyFont="1" applyFill="1" applyBorder="1" applyAlignment="1">
      <alignment horizontal="center" vertical="center" wrapText="1"/>
    </xf>
    <xf numFmtId="0" fontId="4" fillId="35" borderId="93" xfId="0" applyFont="1" applyFill="1" applyBorder="1" applyAlignment="1">
      <alignment horizontal="center" vertical="center" wrapText="1"/>
    </xf>
    <xf numFmtId="57" fontId="0" fillId="0" borderId="94" xfId="0" applyNumberFormat="1" applyFill="1" applyBorder="1" applyAlignment="1">
      <alignment horizontal="left" vertical="center"/>
    </xf>
    <xf numFmtId="0" fontId="0" fillId="0" borderId="95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5" borderId="96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 textRotation="255"/>
    </xf>
    <xf numFmtId="0" fontId="3" fillId="35" borderId="26" xfId="0" applyFont="1" applyFill="1" applyBorder="1" applyAlignment="1">
      <alignment horizontal="center" vertical="center" textRotation="255"/>
    </xf>
    <xf numFmtId="0" fontId="8" fillId="35" borderId="20" xfId="0" applyFont="1" applyFill="1" applyBorder="1" applyAlignment="1">
      <alignment horizontal="center" vertical="center" shrinkToFit="1"/>
    </xf>
    <xf numFmtId="0" fontId="8" fillId="35" borderId="26" xfId="0" applyFont="1" applyFill="1" applyBorder="1" applyAlignment="1">
      <alignment horizontal="center" vertical="center" shrinkToFit="1"/>
    </xf>
    <xf numFmtId="0" fontId="3" fillId="34" borderId="29" xfId="0" applyFont="1" applyFill="1" applyBorder="1" applyAlignment="1">
      <alignment horizontal="center" vertical="center" textRotation="255"/>
    </xf>
    <xf numFmtId="0" fontId="3" fillId="34" borderId="30" xfId="0" applyFont="1" applyFill="1" applyBorder="1" applyAlignment="1">
      <alignment horizontal="center" vertical="center" textRotation="255"/>
    </xf>
    <xf numFmtId="0" fontId="3" fillId="34" borderId="97" xfId="0" applyFont="1" applyFill="1" applyBorder="1" applyAlignment="1">
      <alignment horizontal="center" vertical="center" shrinkToFit="1"/>
    </xf>
    <xf numFmtId="0" fontId="3" fillId="34" borderId="98" xfId="0" applyFont="1" applyFill="1" applyBorder="1" applyAlignment="1">
      <alignment horizontal="center" vertical="center" shrinkToFit="1"/>
    </xf>
    <xf numFmtId="0" fontId="3" fillId="34" borderId="99" xfId="0" applyFont="1" applyFill="1" applyBorder="1" applyAlignment="1">
      <alignment horizontal="center" vertical="center"/>
    </xf>
    <xf numFmtId="0" fontId="3" fillId="34" borderId="100" xfId="0" applyFont="1" applyFill="1" applyBorder="1" applyAlignment="1">
      <alignment horizontal="center" vertical="center"/>
    </xf>
    <xf numFmtId="0" fontId="3" fillId="34" borderId="101" xfId="0" applyFont="1" applyFill="1" applyBorder="1" applyAlignment="1">
      <alignment horizontal="center" vertical="center"/>
    </xf>
    <xf numFmtId="0" fontId="0" fillId="34" borderId="102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34" borderId="103" xfId="0" applyFont="1" applyFill="1" applyBorder="1" applyAlignment="1">
      <alignment horizontal="center" vertical="center" wrapText="1"/>
    </xf>
    <xf numFmtId="0" fontId="4" fillId="34" borderId="104" xfId="0" applyFont="1" applyFill="1" applyBorder="1" applyAlignment="1">
      <alignment horizontal="center" vertical="center" wrapText="1"/>
    </xf>
    <xf numFmtId="0" fontId="4" fillId="34" borderId="105" xfId="0" applyFont="1" applyFill="1" applyBorder="1" applyAlignment="1">
      <alignment horizontal="center" vertical="center" wrapText="1"/>
    </xf>
    <xf numFmtId="0" fontId="4" fillId="34" borderId="106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107" xfId="0" applyFont="1" applyFill="1" applyBorder="1" applyAlignment="1">
      <alignment horizontal="center" vertical="center" wrapText="1"/>
    </xf>
    <xf numFmtId="0" fontId="3" fillId="34" borderId="108" xfId="0" applyFont="1" applyFill="1" applyBorder="1" applyAlignment="1">
      <alignment horizontal="center" vertical="center" wrapText="1"/>
    </xf>
    <xf numFmtId="0" fontId="3" fillId="34" borderId="109" xfId="0" applyFont="1" applyFill="1" applyBorder="1" applyAlignment="1">
      <alignment horizontal="center" vertical="center" wrapText="1"/>
    </xf>
    <xf numFmtId="0" fontId="3" fillId="34" borderId="110" xfId="0" applyFont="1" applyFill="1" applyBorder="1" applyAlignment="1">
      <alignment horizontal="center" vertical="center" wrapText="1"/>
    </xf>
    <xf numFmtId="0" fontId="0" fillId="0" borderId="111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34" borderId="1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3.00390625" style="0" customWidth="1"/>
    <col min="5" max="5" width="9.50390625" style="0" customWidth="1"/>
    <col min="6" max="6" width="8.375" style="0" customWidth="1"/>
    <col min="7" max="7" width="6.625" style="0" customWidth="1"/>
    <col min="8" max="8" width="13.50390625" style="0" customWidth="1"/>
    <col min="9" max="9" width="5.875" style="0" customWidth="1"/>
    <col min="10" max="10" width="5.00390625" style="0" customWidth="1"/>
    <col min="11" max="11" width="7.125" style="0" customWidth="1"/>
    <col min="12" max="12" width="5.375" style="0" customWidth="1"/>
    <col min="13" max="14" width="5.00390625" style="0" hidden="1" customWidth="1"/>
    <col min="15" max="22" width="5.00390625" style="0" customWidth="1"/>
  </cols>
  <sheetData>
    <row r="1" spans="1:12" ht="71.25" customHeight="1" thickBot="1">
      <c r="A1" s="1"/>
      <c r="B1" s="176" t="s">
        <v>154</v>
      </c>
      <c r="C1" s="176"/>
      <c r="D1" s="176"/>
      <c r="E1" s="176"/>
      <c r="F1" s="176"/>
      <c r="G1" s="176"/>
      <c r="H1" s="176"/>
      <c r="I1" s="1"/>
      <c r="J1" s="1"/>
      <c r="K1" s="1"/>
      <c r="L1" s="1"/>
    </row>
    <row r="2" spans="1:12" ht="22.5" customHeight="1" thickTop="1">
      <c r="A2" s="1"/>
      <c r="B2" s="170" t="s">
        <v>132</v>
      </c>
      <c r="C2" s="171"/>
      <c r="D2" s="171"/>
      <c r="E2" s="148" t="s">
        <v>133</v>
      </c>
      <c r="F2" s="3"/>
      <c r="G2" s="3"/>
      <c r="H2" s="4"/>
      <c r="I2" s="1"/>
      <c r="J2" s="1"/>
      <c r="K2" s="1"/>
      <c r="L2" s="1"/>
    </row>
    <row r="3" spans="1:12" ht="18.75" customHeight="1">
      <c r="A3" s="1"/>
      <c r="B3" s="5" t="s">
        <v>40</v>
      </c>
      <c r="C3" s="21"/>
      <c r="D3" s="93" t="s">
        <v>49</v>
      </c>
      <c r="E3" s="150"/>
      <c r="F3" s="93" t="s">
        <v>55</v>
      </c>
      <c r="G3" s="150" t="s">
        <v>99</v>
      </c>
      <c r="H3" s="6"/>
      <c r="I3" s="1"/>
      <c r="J3" s="1"/>
      <c r="K3" s="1"/>
      <c r="L3" s="1"/>
    </row>
    <row r="4" spans="1:13" ht="22.5" customHeight="1">
      <c r="A4" s="1"/>
      <c r="B4" s="174" t="s">
        <v>149</v>
      </c>
      <c r="C4" s="175"/>
      <c r="D4" s="175"/>
      <c r="E4" s="175"/>
      <c r="F4" s="175"/>
      <c r="G4" s="175"/>
      <c r="H4" s="128"/>
      <c r="I4" s="1"/>
      <c r="J4" s="1"/>
      <c r="K4" s="1"/>
      <c r="L4" s="1"/>
      <c r="M4" t="s">
        <v>119</v>
      </c>
    </row>
    <row r="5" spans="1:13" ht="21.75" customHeight="1">
      <c r="A5" s="1"/>
      <c r="B5" s="22" t="s">
        <v>38</v>
      </c>
      <c r="C5" s="23"/>
      <c r="D5" s="24"/>
      <c r="E5" s="25"/>
      <c r="F5" s="23"/>
      <c r="G5" s="7"/>
      <c r="H5" s="6"/>
      <c r="I5" s="1"/>
      <c r="J5" s="1"/>
      <c r="K5" s="1"/>
      <c r="L5" s="1"/>
      <c r="M5" t="s">
        <v>43</v>
      </c>
    </row>
    <row r="6" spans="1:13" ht="18.75" customHeight="1">
      <c r="A6" s="1"/>
      <c r="B6" s="5" t="s">
        <v>41</v>
      </c>
      <c r="C6" s="15"/>
      <c r="D6" s="85" t="s">
        <v>39</v>
      </c>
      <c r="E6" s="172"/>
      <c r="F6" s="173"/>
      <c r="G6" s="7"/>
      <c r="H6" s="6"/>
      <c r="I6" s="1"/>
      <c r="J6" s="1"/>
      <c r="K6" s="1"/>
      <c r="L6" s="1"/>
      <c r="M6" t="s">
        <v>54</v>
      </c>
    </row>
    <row r="7" spans="1:13" ht="5.25" customHeight="1">
      <c r="A7" s="1"/>
      <c r="B7" s="5"/>
      <c r="C7" s="7"/>
      <c r="D7" s="8"/>
      <c r="E7" s="9"/>
      <c r="F7" s="7"/>
      <c r="G7" s="7"/>
      <c r="H7" s="6"/>
      <c r="I7" s="1"/>
      <c r="J7" s="1"/>
      <c r="K7" s="1"/>
      <c r="L7" s="1"/>
      <c r="M7" t="s">
        <v>120</v>
      </c>
    </row>
    <row r="8" spans="1:12" ht="18.75" customHeight="1">
      <c r="A8" s="1"/>
      <c r="B8" s="87"/>
      <c r="C8" s="7"/>
      <c r="D8" s="86" t="s">
        <v>134</v>
      </c>
      <c r="E8" s="182"/>
      <c r="F8" s="183"/>
      <c r="G8" s="7"/>
      <c r="H8" s="6"/>
      <c r="I8" s="1"/>
      <c r="J8" s="1"/>
      <c r="K8" s="1"/>
      <c r="L8" s="1"/>
    </row>
    <row r="9" spans="1:12" ht="5.25" customHeight="1">
      <c r="A9" s="1"/>
      <c r="B9" s="87"/>
      <c r="C9" s="7"/>
      <c r="D9" s="86"/>
      <c r="E9" s="7"/>
      <c r="F9" s="7"/>
      <c r="G9" s="7"/>
      <c r="H9" s="6"/>
      <c r="I9" s="1"/>
      <c r="J9" s="1"/>
      <c r="K9" s="1"/>
      <c r="L9" s="1"/>
    </row>
    <row r="10" spans="1:12" ht="18.75" customHeight="1">
      <c r="A10" s="1"/>
      <c r="B10" s="5" t="s">
        <v>130</v>
      </c>
      <c r="C10" s="15"/>
      <c r="D10" s="147" t="s">
        <v>131</v>
      </c>
      <c r="E10" s="182"/>
      <c r="F10" s="183"/>
      <c r="G10" s="7"/>
      <c r="H10" s="6"/>
      <c r="I10" s="1"/>
      <c r="J10" s="1"/>
      <c r="K10" s="1"/>
      <c r="L10" s="1"/>
    </row>
    <row r="11" spans="1:12" ht="13.5" customHeight="1" thickBot="1">
      <c r="A11" s="1"/>
      <c r="B11" s="88"/>
      <c r="C11" s="80"/>
      <c r="D11" s="10"/>
      <c r="E11" s="11"/>
      <c r="F11" s="80"/>
      <c r="G11" s="80"/>
      <c r="H11" s="12"/>
      <c r="I11" s="1"/>
      <c r="J11" s="1"/>
      <c r="K11" s="1"/>
      <c r="L11" s="1"/>
    </row>
    <row r="12" spans="1:12" ht="9.75" customHeight="1" thickTop="1">
      <c r="A12" s="2"/>
      <c r="B12" s="81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/>
      <c r="B13" s="2" t="s">
        <v>35</v>
      </c>
      <c r="C13" s="94">
        <f>E3</f>
        <v>0</v>
      </c>
      <c r="D13" s="2" t="s">
        <v>50</v>
      </c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41" t="s">
        <v>0</v>
      </c>
      <c r="C14" s="41" t="s">
        <v>2</v>
      </c>
      <c r="D14" s="41" t="s">
        <v>1</v>
      </c>
      <c r="E14" s="185" t="s">
        <v>37</v>
      </c>
      <c r="F14" s="185"/>
      <c r="G14" s="2"/>
      <c r="H14" s="2"/>
      <c r="I14" s="2"/>
      <c r="J14" s="2"/>
      <c r="K14" s="2"/>
      <c r="L14" s="2"/>
    </row>
    <row r="15" spans="1:12" ht="14.25">
      <c r="A15" s="2"/>
      <c r="B15" s="41" t="s">
        <v>36</v>
      </c>
      <c r="C15" s="42" t="str">
        <f>E15+F15&amp;"種目×"&amp;M16&amp;"円"</f>
        <v>0種目×0円</v>
      </c>
      <c r="D15" s="43">
        <f>M16*(E15+F15)</f>
        <v>0</v>
      </c>
      <c r="E15" s="89">
        <f>SUM('男子'!R6:R50)</f>
        <v>0</v>
      </c>
      <c r="F15" s="91">
        <f>SUM('女子'!R6:R50)</f>
        <v>0</v>
      </c>
      <c r="G15" s="2"/>
      <c r="H15" s="2"/>
      <c r="I15" s="2"/>
      <c r="J15" s="2"/>
      <c r="K15" s="2"/>
      <c r="L15" s="2"/>
    </row>
    <row r="16" spans="1:13" ht="15" thickBot="1">
      <c r="A16" s="2"/>
      <c r="B16" s="72" t="s">
        <v>42</v>
      </c>
      <c r="C16" s="46" t="str">
        <f>E16+F16&amp;"種目×"&amp;M17&amp;"円"</f>
        <v>0種目×0円</v>
      </c>
      <c r="D16" s="47">
        <f>M17*(E16+F16)</f>
        <v>0</v>
      </c>
      <c r="E16" s="90">
        <f>COUNTIF('男子'!T2:T5,"&lt;&gt;0")</f>
        <v>0</v>
      </c>
      <c r="F16" s="92">
        <f>COUNTIF('女子'!T2:T5,"&lt;&gt;0")</f>
        <v>0</v>
      </c>
      <c r="G16" s="2"/>
      <c r="H16" s="2"/>
      <c r="I16" s="2"/>
      <c r="J16" s="2"/>
      <c r="K16" s="2"/>
      <c r="L16" s="2"/>
      <c r="M16">
        <f>IF($E$3="中学",1000,IF($E$3="高校",1000,IF($E$3="一般・大学",1100,IF($E$3="小学",700,0))))</f>
        <v>0</v>
      </c>
    </row>
    <row r="17" spans="1:13" ht="15" thickTop="1">
      <c r="A17" s="2"/>
      <c r="B17" s="61" t="s">
        <v>20</v>
      </c>
      <c r="C17" s="44"/>
      <c r="D17" s="45">
        <f>SUM(D15:D16)</f>
        <v>0</v>
      </c>
      <c r="E17" s="186"/>
      <c r="F17" s="186"/>
      <c r="G17" s="2"/>
      <c r="H17" s="2"/>
      <c r="I17" s="2"/>
      <c r="J17" s="2"/>
      <c r="K17" s="2"/>
      <c r="L17" s="2"/>
      <c r="M17">
        <f>IF($E$3="中学",1000,IF($E$3="高校",1000,IF($E$3="一般・大学",1000,IF($E$3="小学",1000,0))))</f>
        <v>0</v>
      </c>
    </row>
    <row r="18" spans="1:12" ht="12.75" customHeight="1">
      <c r="A18" s="2"/>
      <c r="B18" s="96"/>
      <c r="C18" s="97"/>
      <c r="D18" s="98"/>
      <c r="E18" s="99"/>
      <c r="F18" s="99"/>
      <c r="G18" s="2"/>
      <c r="H18" s="2"/>
      <c r="I18" s="2"/>
      <c r="J18" s="2"/>
      <c r="K18" s="2"/>
      <c r="L18" s="2"/>
    </row>
    <row r="19" spans="1:12" ht="21.75" customHeight="1" hidden="1">
      <c r="A19" s="106">
        <v>430001</v>
      </c>
      <c r="B19" s="95">
        <f>E3</f>
        <v>0</v>
      </c>
      <c r="C19" s="95">
        <f>C3</f>
        <v>0</v>
      </c>
      <c r="D19" s="95" t="str">
        <f>E6&amp;"("&amp;C10&amp;")"</f>
        <v>()</v>
      </c>
      <c r="E19" s="149" t="str">
        <f>E8&amp;"("&amp;E10&amp;")"</f>
        <v>()</v>
      </c>
      <c r="F19" s="100">
        <f>E15</f>
        <v>0</v>
      </c>
      <c r="G19" s="101">
        <f>F15</f>
        <v>0</v>
      </c>
      <c r="H19" s="100">
        <f>E16</f>
        <v>0</v>
      </c>
      <c r="I19" s="101">
        <f>F16</f>
        <v>0</v>
      </c>
      <c r="J19" s="102">
        <f>D17</f>
        <v>0</v>
      </c>
      <c r="K19" s="95" t="str">
        <f>G3</f>
        <v>熊　本</v>
      </c>
      <c r="L19" s="2"/>
    </row>
    <row r="20" spans="1:12" ht="27.75" customHeight="1">
      <c r="A20" s="95"/>
      <c r="B20" s="105" t="s">
        <v>44</v>
      </c>
      <c r="C20" s="178" t="s">
        <v>45</v>
      </c>
      <c r="D20" s="179"/>
      <c r="E20" s="179"/>
      <c r="F20" s="179"/>
      <c r="G20" s="179"/>
      <c r="H20" s="179"/>
      <c r="I20" s="101"/>
      <c r="J20" s="102"/>
      <c r="K20" s="95"/>
      <c r="L20" s="2"/>
    </row>
    <row r="21" spans="1:12" ht="13.5" customHeight="1">
      <c r="A21" s="95"/>
      <c r="B21" s="104"/>
      <c r="C21" s="180" t="s">
        <v>105</v>
      </c>
      <c r="D21" s="181"/>
      <c r="E21" s="181"/>
      <c r="F21" s="181"/>
      <c r="G21" s="181"/>
      <c r="H21" s="181"/>
      <c r="I21" s="101"/>
      <c r="J21" s="102"/>
      <c r="K21" s="95"/>
      <c r="L21" s="2"/>
    </row>
    <row r="22" spans="1:12" ht="15" customHeight="1">
      <c r="A22" s="95"/>
      <c r="B22" s="104"/>
      <c r="C22" s="180" t="s">
        <v>46</v>
      </c>
      <c r="D22" s="181"/>
      <c r="E22" s="181"/>
      <c r="F22" s="181"/>
      <c r="G22" s="181"/>
      <c r="H22" s="181"/>
      <c r="I22" s="101"/>
      <c r="J22" s="102"/>
      <c r="K22" s="95"/>
      <c r="L22" s="2"/>
    </row>
    <row r="23" spans="1:12" ht="30.75" customHeight="1">
      <c r="A23" s="95"/>
      <c r="B23" s="104"/>
      <c r="C23" s="180" t="s">
        <v>106</v>
      </c>
      <c r="D23" s="181"/>
      <c r="E23" s="181"/>
      <c r="F23" s="181"/>
      <c r="G23" s="181"/>
      <c r="H23" s="181"/>
      <c r="I23" s="101"/>
      <c r="J23" s="102"/>
      <c r="K23" s="95"/>
      <c r="L23" s="2"/>
    </row>
    <row r="24" spans="1:12" ht="20.25" customHeight="1">
      <c r="A24" s="95"/>
      <c r="B24" s="104"/>
      <c r="C24" s="180" t="s">
        <v>107</v>
      </c>
      <c r="D24" s="181"/>
      <c r="E24" s="181"/>
      <c r="F24" s="181"/>
      <c r="G24" s="181"/>
      <c r="H24" s="181"/>
      <c r="I24" s="101"/>
      <c r="J24" s="102"/>
      <c r="K24" s="95"/>
      <c r="L24" s="2"/>
    </row>
    <row r="25" spans="1:12" ht="15.75" customHeight="1">
      <c r="A25" s="95"/>
      <c r="B25" s="105" t="s">
        <v>47</v>
      </c>
      <c r="C25" s="180" t="s">
        <v>48</v>
      </c>
      <c r="D25" s="181"/>
      <c r="E25" s="181"/>
      <c r="F25" s="181"/>
      <c r="G25" s="181"/>
      <c r="H25" s="181"/>
      <c r="I25" s="101"/>
      <c r="J25" s="102"/>
      <c r="K25" s="95"/>
      <c r="L25" s="2"/>
    </row>
    <row r="26" spans="1:12" ht="4.5" customHeight="1">
      <c r="A26" s="95"/>
      <c r="B26" s="104"/>
      <c r="C26" s="180"/>
      <c r="D26" s="181"/>
      <c r="E26" s="181"/>
      <c r="F26" s="181"/>
      <c r="G26" s="181"/>
      <c r="H26" s="181"/>
      <c r="I26" s="101"/>
      <c r="J26" s="102"/>
      <c r="K26" s="95"/>
      <c r="L26" s="2"/>
    </row>
    <row r="27" spans="1:12" ht="49.5" customHeight="1">
      <c r="A27" s="2"/>
      <c r="B27" s="184" t="s">
        <v>153</v>
      </c>
      <c r="C27" s="184"/>
      <c r="D27" s="184"/>
      <c r="E27" s="184"/>
      <c r="F27" s="184"/>
      <c r="G27" s="184"/>
      <c r="H27" s="184"/>
      <c r="I27" s="184"/>
      <c r="J27" s="2"/>
      <c r="K27" s="2"/>
      <c r="L27" s="2"/>
    </row>
    <row r="28" spans="1:12" ht="84.75" customHeight="1">
      <c r="A28" s="2"/>
      <c r="B28" s="177" t="s">
        <v>148</v>
      </c>
      <c r="C28" s="177"/>
      <c r="D28" s="177"/>
      <c r="E28" s="177"/>
      <c r="F28" s="177"/>
      <c r="G28" s="177"/>
      <c r="H28" s="177"/>
      <c r="I28" s="103"/>
      <c r="J28" s="2"/>
      <c r="K28" s="2"/>
      <c r="L28" s="2"/>
    </row>
    <row r="29" spans="1:12" ht="32.2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87" customHeight="1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3.5" customHeight="1"/>
    <row r="32" ht="13.5" customHeight="1"/>
    <row r="33" ht="13.5" hidden="1">
      <c r="B33" t="s">
        <v>56</v>
      </c>
    </row>
    <row r="34" ht="13.5" hidden="1">
      <c r="B34" t="s">
        <v>57</v>
      </c>
    </row>
    <row r="35" ht="13.5" hidden="1">
      <c r="B35" t="s">
        <v>58</v>
      </c>
    </row>
    <row r="36" ht="13.5" hidden="1">
      <c r="B36" t="s">
        <v>59</v>
      </c>
    </row>
    <row r="37" ht="13.5" hidden="1">
      <c r="B37" t="s">
        <v>60</v>
      </c>
    </row>
    <row r="38" ht="13.5" hidden="1">
      <c r="B38" t="s">
        <v>61</v>
      </c>
    </row>
    <row r="39" ht="13.5" hidden="1">
      <c r="B39" t="s">
        <v>62</v>
      </c>
    </row>
    <row r="40" ht="13.5" hidden="1">
      <c r="B40" t="s">
        <v>63</v>
      </c>
    </row>
    <row r="41" ht="13.5" hidden="1">
      <c r="B41" t="s">
        <v>64</v>
      </c>
    </row>
    <row r="42" ht="13.5" hidden="1">
      <c r="B42" t="s">
        <v>65</v>
      </c>
    </row>
    <row r="43" ht="13.5" hidden="1">
      <c r="B43" t="s">
        <v>66</v>
      </c>
    </row>
    <row r="44" ht="13.5" hidden="1">
      <c r="B44" t="s">
        <v>67</v>
      </c>
    </row>
    <row r="45" ht="13.5" hidden="1">
      <c r="B45" t="s">
        <v>68</v>
      </c>
    </row>
    <row r="46" ht="13.5" hidden="1">
      <c r="B46" t="s">
        <v>69</v>
      </c>
    </row>
    <row r="47" ht="13.5" hidden="1">
      <c r="B47" t="s">
        <v>70</v>
      </c>
    </row>
    <row r="48" ht="13.5" hidden="1">
      <c r="B48" t="s">
        <v>71</v>
      </c>
    </row>
    <row r="49" ht="13.5" hidden="1">
      <c r="B49" t="s">
        <v>72</v>
      </c>
    </row>
    <row r="50" ht="13.5" hidden="1">
      <c r="B50" t="s">
        <v>73</v>
      </c>
    </row>
    <row r="51" ht="13.5" hidden="1">
      <c r="B51" t="s">
        <v>74</v>
      </c>
    </row>
    <row r="52" ht="13.5" hidden="1">
      <c r="B52" t="s">
        <v>75</v>
      </c>
    </row>
    <row r="53" ht="13.5" hidden="1">
      <c r="B53" t="s">
        <v>76</v>
      </c>
    </row>
    <row r="54" ht="13.5" hidden="1">
      <c r="B54" t="s">
        <v>77</v>
      </c>
    </row>
    <row r="55" ht="13.5" hidden="1">
      <c r="B55" t="s">
        <v>78</v>
      </c>
    </row>
    <row r="56" ht="13.5" hidden="1">
      <c r="B56" t="s">
        <v>79</v>
      </c>
    </row>
    <row r="57" ht="13.5" hidden="1">
      <c r="B57" t="s">
        <v>80</v>
      </c>
    </row>
    <row r="58" ht="13.5" hidden="1">
      <c r="B58" t="s">
        <v>81</v>
      </c>
    </row>
    <row r="59" ht="13.5" hidden="1">
      <c r="B59" t="s">
        <v>82</v>
      </c>
    </row>
    <row r="60" ht="13.5" hidden="1">
      <c r="B60" t="s">
        <v>83</v>
      </c>
    </row>
    <row r="61" ht="13.5" hidden="1">
      <c r="B61" t="s">
        <v>84</v>
      </c>
    </row>
    <row r="62" ht="13.5" hidden="1">
      <c r="B62" t="s">
        <v>85</v>
      </c>
    </row>
    <row r="63" ht="13.5" hidden="1">
      <c r="B63" t="s">
        <v>86</v>
      </c>
    </row>
    <row r="64" ht="13.5" hidden="1">
      <c r="B64" t="s">
        <v>87</v>
      </c>
    </row>
    <row r="65" ht="13.5" hidden="1">
      <c r="B65" t="s">
        <v>88</v>
      </c>
    </row>
    <row r="66" ht="13.5" hidden="1">
      <c r="B66" t="s">
        <v>89</v>
      </c>
    </row>
    <row r="67" ht="13.5" hidden="1">
      <c r="B67" t="s">
        <v>90</v>
      </c>
    </row>
    <row r="68" ht="13.5" hidden="1">
      <c r="B68" t="s">
        <v>91</v>
      </c>
    </row>
    <row r="69" ht="13.5" hidden="1">
      <c r="B69" t="s">
        <v>92</v>
      </c>
    </row>
    <row r="70" ht="13.5" hidden="1">
      <c r="B70" t="s">
        <v>93</v>
      </c>
    </row>
    <row r="71" ht="13.5" hidden="1">
      <c r="B71" t="s">
        <v>94</v>
      </c>
    </row>
    <row r="72" ht="13.5" hidden="1">
      <c r="B72" t="s">
        <v>95</v>
      </c>
    </row>
    <row r="73" ht="13.5" hidden="1">
      <c r="B73" t="s">
        <v>96</v>
      </c>
    </row>
    <row r="74" ht="13.5" hidden="1">
      <c r="B74" t="s">
        <v>97</v>
      </c>
    </row>
    <row r="75" ht="13.5" hidden="1">
      <c r="B75" t="s">
        <v>98</v>
      </c>
    </row>
    <row r="76" ht="13.5" hidden="1">
      <c r="B76" t="s">
        <v>99</v>
      </c>
    </row>
    <row r="77" ht="13.5" hidden="1">
      <c r="B77" t="s">
        <v>100</v>
      </c>
    </row>
    <row r="78" ht="13.5" hidden="1">
      <c r="B78" t="s">
        <v>101</v>
      </c>
    </row>
    <row r="79" ht="13.5" hidden="1">
      <c r="B79" t="s">
        <v>102</v>
      </c>
    </row>
  </sheetData>
  <sheetProtection sheet="1" selectLockedCells="1"/>
  <mergeCells count="17">
    <mergeCell ref="C25:H25"/>
    <mergeCell ref="E8:F8"/>
    <mergeCell ref="B27:I27"/>
    <mergeCell ref="E14:F14"/>
    <mergeCell ref="E17:F17"/>
    <mergeCell ref="C26:H26"/>
    <mergeCell ref="E10:F10"/>
    <mergeCell ref="B2:D2"/>
    <mergeCell ref="E6:F6"/>
    <mergeCell ref="B4:G4"/>
    <mergeCell ref="B1:H1"/>
    <mergeCell ref="B28:H28"/>
    <mergeCell ref="C20:H20"/>
    <mergeCell ref="C21:H21"/>
    <mergeCell ref="C23:H23"/>
    <mergeCell ref="C22:H22"/>
    <mergeCell ref="C24:H24"/>
  </mergeCells>
  <dataValidations count="5">
    <dataValidation allowBlank="1" showInputMessage="1" showErrorMessage="1" imeMode="on" sqref="E6 C6 C10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G3">
      <formula1>$B$33:$B$79</formula1>
    </dataValidation>
    <dataValidation type="list" showInputMessage="1" showErrorMessage="1" prompt="▼をクリックして&#10;選択してください" error="リストから選択してください" sqref="E3">
      <formula1>$M$4:$M$7</formula1>
    </dataValidation>
    <dataValidation allowBlank="1" showInputMessage="1" showErrorMessage="1" imeMode="off" sqref="E10:F10"/>
  </dataValidations>
  <printOptions horizontalCentered="1" verticalCentered="1"/>
  <pageMargins left="0.4724409448818898" right="0.2362204724409449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50390625" style="13" customWidth="1"/>
    <col min="3" max="4" width="18.125" style="13" customWidth="1"/>
    <col min="5" max="5" width="2.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customWidth="1"/>
    <col min="10" max="10" width="6.25390625" style="13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75390625" style="27" hidden="1" customWidth="1"/>
    <col min="18" max="18" width="7.00390625" style="27" hidden="1" customWidth="1"/>
    <col min="19" max="19" width="7.375" style="27" hidden="1" customWidth="1"/>
    <col min="20" max="20" width="10.50390625" style="27" hidden="1" customWidth="1"/>
    <col min="21" max="21" width="7.625" style="27" hidden="1" customWidth="1"/>
    <col min="22" max="22" width="10.00390625" style="13" hidden="1" customWidth="1"/>
    <col min="23" max="23" width="7.375" style="13" hidden="1" customWidth="1"/>
    <col min="24" max="24" width="6.375" style="13" hidden="1" customWidth="1"/>
    <col min="25" max="30" width="9.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197" t="s">
        <v>155</v>
      </c>
      <c r="B1" s="198"/>
      <c r="C1" s="151" t="s">
        <v>150</v>
      </c>
      <c r="D1" s="111"/>
      <c r="E1" s="110"/>
      <c r="F1" s="110"/>
      <c r="G1" s="35" t="str">
        <f>"所属長名："&amp;'所属データ'!$C$6&amp;"　印"</f>
        <v>所属長名：　印</v>
      </c>
      <c r="J1" s="35"/>
      <c r="K1" s="35"/>
      <c r="L1" s="35"/>
      <c r="M1" s="35"/>
      <c r="N1" s="35"/>
      <c r="O1" s="35"/>
      <c r="P1" s="35"/>
      <c r="S1" s="84"/>
      <c r="U1" s="17" t="s">
        <v>28</v>
      </c>
      <c r="V1" s="17" t="s">
        <v>29</v>
      </c>
      <c r="W1" s="17" t="s">
        <v>30</v>
      </c>
      <c r="X1" s="17" t="s">
        <v>15</v>
      </c>
      <c r="Y1" s="17" t="s">
        <v>25</v>
      </c>
      <c r="Z1" s="17" t="s">
        <v>26</v>
      </c>
      <c r="AA1" s="17" t="s">
        <v>27</v>
      </c>
      <c r="AB1" s="17" t="s">
        <v>16</v>
      </c>
      <c r="AC1" s="17" t="s">
        <v>17</v>
      </c>
      <c r="AD1" s="17" t="s">
        <v>18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199"/>
      <c r="B2" s="200"/>
      <c r="C2" s="202" t="str">
        <f>"所属名："&amp;'所属データ'!$C$3</f>
        <v>所属名：</v>
      </c>
      <c r="D2" s="203"/>
      <c r="E2" s="203"/>
      <c r="F2" s="203"/>
      <c r="G2" s="35" t="str">
        <f>"監督名："&amp;'所属データ'!$E$6</f>
        <v>監督名：</v>
      </c>
      <c r="M2" s="83">
        <f>IF(COUNTA(M6:M50)&gt;6,"ﾘﾚｰ人数ｵｰﾊﾞｰ","")</f>
      </c>
      <c r="N2" s="155">
        <f>IF(COUNTA(N6:N50)&gt;6,"ｵｰﾊﾞｰ","")</f>
      </c>
      <c r="O2" s="154">
        <f>IF(COUNTA(O6:O50)&gt;6,"ｵｰﾊﾞｰ","")</f>
      </c>
      <c r="P2" s="154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</f>
        <v>430001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201"/>
      <c r="B3" s="201"/>
      <c r="C3" s="201"/>
      <c r="D3" s="140"/>
      <c r="E3" s="27"/>
      <c r="F3" s="27"/>
      <c r="G3" s="27"/>
      <c r="H3" s="82"/>
      <c r="I3" s="82"/>
      <c r="M3" s="189" t="s">
        <v>108</v>
      </c>
      <c r="N3" s="190"/>
      <c r="O3" s="191"/>
      <c r="P3" s="192"/>
      <c r="Q3" s="27" t="s">
        <v>22</v>
      </c>
      <c r="T3" s="27">
        <f>IF(COUNTA(N6:N50)&gt;0,'所属データ'!$E$3&amp;"400mR",0)</f>
        <v>0</v>
      </c>
      <c r="U3" s="14">
        <f>'所属データ'!$A$19+1000</f>
        <v>431001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193" t="s">
        <v>19</v>
      </c>
      <c r="B4" s="195" t="s">
        <v>31</v>
      </c>
      <c r="C4" s="30" t="s">
        <v>136</v>
      </c>
      <c r="D4" s="30" t="s">
        <v>137</v>
      </c>
      <c r="E4" s="205" t="s">
        <v>21</v>
      </c>
      <c r="F4" s="207" t="s">
        <v>103</v>
      </c>
      <c r="G4" s="188" t="s">
        <v>33</v>
      </c>
      <c r="H4" s="188"/>
      <c r="I4" s="188" t="s">
        <v>52</v>
      </c>
      <c r="J4" s="204"/>
      <c r="K4" s="187" t="s">
        <v>53</v>
      </c>
      <c r="L4" s="188"/>
      <c r="M4" s="134"/>
      <c r="N4" s="134"/>
      <c r="O4" s="134"/>
      <c r="P4" s="135"/>
      <c r="T4" s="27">
        <f>IF(COUNTA(O6:O50)&gt;0,'所属データ'!$E$3&amp;"400mR",0)</f>
        <v>0</v>
      </c>
      <c r="U4" s="14">
        <f>'所属データ'!$A$19+2000</f>
        <v>432001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194"/>
      <c r="B5" s="196"/>
      <c r="C5" s="40" t="s">
        <v>138</v>
      </c>
      <c r="D5" s="40" t="s">
        <v>139</v>
      </c>
      <c r="E5" s="206"/>
      <c r="F5" s="208"/>
      <c r="G5" s="31" t="s">
        <v>23</v>
      </c>
      <c r="H5" s="32" t="s">
        <v>24</v>
      </c>
      <c r="I5" s="31" t="s">
        <v>23</v>
      </c>
      <c r="J5" s="159" t="s">
        <v>24</v>
      </c>
      <c r="K5" s="156" t="s">
        <v>23</v>
      </c>
      <c r="L5" s="109" t="s">
        <v>24</v>
      </c>
      <c r="M5" s="113"/>
      <c r="N5" s="113"/>
      <c r="O5" s="113"/>
      <c r="P5" s="136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'所属データ'!$A$19+3000</f>
        <v>433001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3">
        <v>1</v>
      </c>
      <c r="B6" s="29"/>
      <c r="C6" s="141"/>
      <c r="D6" s="62"/>
      <c r="E6" s="63"/>
      <c r="F6" s="143" t="str">
        <f>'所属データ'!$G$3</f>
        <v>熊　本</v>
      </c>
      <c r="G6" s="33"/>
      <c r="H6" s="36"/>
      <c r="I6" s="33"/>
      <c r="J6" s="160"/>
      <c r="K6" s="157"/>
      <c r="L6" s="36"/>
      <c r="M6" s="107"/>
      <c r="N6" s="107"/>
      <c r="O6" s="107"/>
      <c r="P6" s="116"/>
      <c r="Q6" s="27">
        <f>'所属データ'!$A$19</f>
        <v>430001</v>
      </c>
      <c r="R6" s="27">
        <f>COUNTA(G6,I6,K6)</f>
        <v>0</v>
      </c>
      <c r="S6" s="27">
        <f>IF(M6="","",Q6*1000+100+A6)</f>
      </c>
      <c r="T6" s="27">
        <f>IF(N6="","",Q6*1000+100+A6)</f>
      </c>
      <c r="U6" s="27">
        <f>IF(O6="","",Q6*1000+100+A6)</f>
      </c>
      <c r="V6" s="27">
        <f>IF(P6="","",Q6*1000+100+A6)</f>
      </c>
      <c r="AE6" s="14"/>
      <c r="AF6" s="38"/>
      <c r="AG6" s="18"/>
      <c r="AH6" s="18"/>
      <c r="AI6" s="18"/>
      <c r="AJ6" s="18"/>
      <c r="AK6" s="18"/>
    </row>
    <row r="7" spans="1:22" ht="14.25" customHeight="1">
      <c r="A7" s="74">
        <v>2</v>
      </c>
      <c r="B7" s="29"/>
      <c r="C7" s="141"/>
      <c r="D7" s="62"/>
      <c r="E7" s="63"/>
      <c r="F7" s="129" t="str">
        <f>'所属データ'!$G$3</f>
        <v>熊　本</v>
      </c>
      <c r="G7" s="33"/>
      <c r="H7" s="36"/>
      <c r="I7" s="33"/>
      <c r="J7" s="160"/>
      <c r="K7" s="157"/>
      <c r="L7" s="36"/>
      <c r="M7" s="107"/>
      <c r="N7" s="107"/>
      <c r="O7" s="107"/>
      <c r="P7" s="116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IF(M7="","",Q7*1000+100+A7)</f>
      </c>
      <c r="T7" s="27">
        <f aca="true" t="shared" si="2" ref="T7:T50">IF(N7="","",Q7*1000+100+A7)</f>
      </c>
      <c r="U7" s="27">
        <f aca="true" t="shared" si="3" ref="U7:U50">IF(O7="","",Q7*1000+100+A7)</f>
      </c>
      <c r="V7" s="27">
        <f aca="true" t="shared" si="4" ref="V7:V50">IF(P7="","",Q7*1000+100+A7)</f>
      </c>
    </row>
    <row r="8" spans="1:33" ht="14.25" customHeight="1">
      <c r="A8" s="74">
        <v>3</v>
      </c>
      <c r="B8" s="29"/>
      <c r="C8" s="141"/>
      <c r="D8" s="62"/>
      <c r="E8" s="63"/>
      <c r="F8" s="129" t="str">
        <f>'所属データ'!$G$3</f>
        <v>熊　本</v>
      </c>
      <c r="G8" s="33"/>
      <c r="H8" s="36"/>
      <c r="I8" s="33"/>
      <c r="J8" s="160"/>
      <c r="K8" s="157"/>
      <c r="L8" s="36"/>
      <c r="M8" s="107"/>
      <c r="N8" s="107"/>
      <c r="O8" s="107"/>
      <c r="P8" s="116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4">
        <v>4</v>
      </c>
      <c r="B9" s="29"/>
      <c r="C9" s="62"/>
      <c r="D9" s="62"/>
      <c r="E9" s="63"/>
      <c r="F9" s="129" t="str">
        <f>'所属データ'!$G$3</f>
        <v>熊　本</v>
      </c>
      <c r="G9" s="33"/>
      <c r="H9" s="36"/>
      <c r="I9" s="33"/>
      <c r="J9" s="160"/>
      <c r="K9" s="157"/>
      <c r="L9" s="36"/>
      <c r="M9" s="107"/>
      <c r="N9" s="107"/>
      <c r="O9" s="107"/>
      <c r="P9" s="116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5">
        <v>5</v>
      </c>
      <c r="B10" s="39"/>
      <c r="C10" s="142"/>
      <c r="D10" s="64"/>
      <c r="E10" s="65"/>
      <c r="F10" s="130" t="str">
        <f>'所属データ'!$G$3</f>
        <v>熊　本</v>
      </c>
      <c r="G10" s="34"/>
      <c r="H10" s="37"/>
      <c r="I10" s="34"/>
      <c r="J10" s="161"/>
      <c r="K10" s="158"/>
      <c r="L10" s="37"/>
      <c r="M10" s="108"/>
      <c r="N10" s="108"/>
      <c r="O10" s="108"/>
      <c r="P10" s="117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3">
        <v>6</v>
      </c>
      <c r="B11" s="29"/>
      <c r="C11" s="141"/>
      <c r="D11" s="62"/>
      <c r="E11" s="63"/>
      <c r="F11" s="129" t="str">
        <f>'所属データ'!$G$3</f>
        <v>熊　本</v>
      </c>
      <c r="G11" s="33"/>
      <c r="H11" s="36"/>
      <c r="I11" s="33"/>
      <c r="J11" s="160"/>
      <c r="K11" s="157"/>
      <c r="L11" s="36"/>
      <c r="M11" s="107"/>
      <c r="N11" s="107"/>
      <c r="O11" s="107"/>
      <c r="P11" s="116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4">
        <v>7</v>
      </c>
      <c r="B12" s="29"/>
      <c r="C12" s="141"/>
      <c r="D12" s="62"/>
      <c r="E12" s="63"/>
      <c r="F12" s="129" t="str">
        <f>'所属データ'!$G$3</f>
        <v>熊　本</v>
      </c>
      <c r="G12" s="33"/>
      <c r="H12" s="36"/>
      <c r="I12" s="33"/>
      <c r="J12" s="160"/>
      <c r="K12" s="157"/>
      <c r="L12" s="36"/>
      <c r="M12" s="107"/>
      <c r="N12" s="107"/>
      <c r="O12" s="107"/>
      <c r="P12" s="116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4">
        <v>8</v>
      </c>
      <c r="B13" s="29"/>
      <c r="C13" s="141"/>
      <c r="D13" s="62"/>
      <c r="E13" s="63"/>
      <c r="F13" s="129" t="str">
        <f>'所属データ'!$G$3</f>
        <v>熊　本</v>
      </c>
      <c r="G13" s="33"/>
      <c r="H13" s="36"/>
      <c r="I13" s="33"/>
      <c r="J13" s="160"/>
      <c r="K13" s="157"/>
      <c r="L13" s="36"/>
      <c r="M13" s="107"/>
      <c r="N13" s="107"/>
      <c r="O13" s="107"/>
      <c r="P13" s="116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4">
        <v>9</v>
      </c>
      <c r="B14" s="29"/>
      <c r="C14" s="141"/>
      <c r="D14" s="62"/>
      <c r="E14" s="63"/>
      <c r="F14" s="129" t="str">
        <f>'所属データ'!$G$3</f>
        <v>熊　本</v>
      </c>
      <c r="G14" s="33"/>
      <c r="H14" s="36"/>
      <c r="I14" s="33"/>
      <c r="J14" s="160"/>
      <c r="K14" s="157"/>
      <c r="L14" s="36"/>
      <c r="M14" s="107"/>
      <c r="N14" s="107"/>
      <c r="O14" s="107"/>
      <c r="P14" s="116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5">
        <v>10</v>
      </c>
      <c r="B15" s="39"/>
      <c r="C15" s="142"/>
      <c r="D15" s="64"/>
      <c r="E15" s="65"/>
      <c r="F15" s="130" t="str">
        <f>'所属データ'!$G$3</f>
        <v>熊　本</v>
      </c>
      <c r="G15" s="34"/>
      <c r="H15" s="37"/>
      <c r="I15" s="34"/>
      <c r="J15" s="161"/>
      <c r="K15" s="158"/>
      <c r="L15" s="37"/>
      <c r="M15" s="108"/>
      <c r="N15" s="108"/>
      <c r="O15" s="108"/>
      <c r="P15" s="117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3">
        <v>11</v>
      </c>
      <c r="B16" s="29"/>
      <c r="C16" s="62"/>
      <c r="D16" s="62"/>
      <c r="E16" s="63"/>
      <c r="F16" s="129" t="str">
        <f>'所属データ'!$G$3</f>
        <v>熊　本</v>
      </c>
      <c r="G16" s="33"/>
      <c r="H16" s="36"/>
      <c r="I16" s="33"/>
      <c r="J16" s="160"/>
      <c r="K16" s="157"/>
      <c r="L16" s="36"/>
      <c r="M16" s="107"/>
      <c r="N16" s="107"/>
      <c r="O16" s="107"/>
      <c r="P16" s="116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4">
        <v>12</v>
      </c>
      <c r="B17" s="29"/>
      <c r="C17" s="62"/>
      <c r="D17" s="62"/>
      <c r="E17" s="63"/>
      <c r="F17" s="129" t="str">
        <f>'所属データ'!$G$3</f>
        <v>熊　本</v>
      </c>
      <c r="G17" s="33"/>
      <c r="H17" s="36"/>
      <c r="I17" s="33"/>
      <c r="J17" s="160"/>
      <c r="K17" s="157"/>
      <c r="L17" s="36"/>
      <c r="M17" s="107"/>
      <c r="N17" s="107"/>
      <c r="O17" s="107"/>
      <c r="P17" s="116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4">
        <v>13</v>
      </c>
      <c r="B18" s="29"/>
      <c r="C18" s="62"/>
      <c r="D18" s="62"/>
      <c r="E18" s="63"/>
      <c r="F18" s="129" t="str">
        <f>'所属データ'!$G$3</f>
        <v>熊　本</v>
      </c>
      <c r="G18" s="33"/>
      <c r="H18" s="36"/>
      <c r="I18" s="33"/>
      <c r="J18" s="160"/>
      <c r="K18" s="157"/>
      <c r="L18" s="36"/>
      <c r="M18" s="107"/>
      <c r="N18" s="107"/>
      <c r="O18" s="107"/>
      <c r="P18" s="116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4">
        <v>14</v>
      </c>
      <c r="B19" s="29"/>
      <c r="C19" s="62"/>
      <c r="D19" s="62"/>
      <c r="E19" s="63"/>
      <c r="F19" s="129" t="str">
        <f>'所属データ'!$G$3</f>
        <v>熊　本</v>
      </c>
      <c r="G19" s="33"/>
      <c r="H19" s="36"/>
      <c r="I19" s="33"/>
      <c r="J19" s="160"/>
      <c r="K19" s="157"/>
      <c r="L19" s="36"/>
      <c r="M19" s="107"/>
      <c r="N19" s="107"/>
      <c r="O19" s="107"/>
      <c r="P19" s="116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5">
        <v>15</v>
      </c>
      <c r="B20" s="39"/>
      <c r="C20" s="64"/>
      <c r="D20" s="64"/>
      <c r="E20" s="65"/>
      <c r="F20" s="130" t="str">
        <f>'所属データ'!$G$3</f>
        <v>熊　本</v>
      </c>
      <c r="G20" s="34"/>
      <c r="H20" s="37"/>
      <c r="I20" s="34"/>
      <c r="J20" s="161"/>
      <c r="K20" s="158"/>
      <c r="L20" s="37"/>
      <c r="M20" s="108"/>
      <c r="N20" s="108"/>
      <c r="O20" s="108"/>
      <c r="P20" s="117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3">
        <v>16</v>
      </c>
      <c r="B21" s="29"/>
      <c r="C21" s="62"/>
      <c r="D21" s="62"/>
      <c r="E21" s="63"/>
      <c r="F21" s="129" t="str">
        <f>'所属データ'!$G$3</f>
        <v>熊　本</v>
      </c>
      <c r="G21" s="33"/>
      <c r="H21" s="36"/>
      <c r="I21" s="33"/>
      <c r="J21" s="160"/>
      <c r="K21" s="157"/>
      <c r="L21" s="36"/>
      <c r="M21" s="107"/>
      <c r="N21" s="107"/>
      <c r="O21" s="107"/>
      <c r="P21" s="116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4">
        <v>17</v>
      </c>
      <c r="B22" s="29"/>
      <c r="C22" s="62"/>
      <c r="D22" s="62"/>
      <c r="E22" s="63"/>
      <c r="F22" s="129" t="str">
        <f>'所属データ'!$G$3</f>
        <v>熊　本</v>
      </c>
      <c r="G22" s="33"/>
      <c r="H22" s="36"/>
      <c r="I22" s="33"/>
      <c r="J22" s="160"/>
      <c r="K22" s="157"/>
      <c r="L22" s="36"/>
      <c r="M22" s="107"/>
      <c r="N22" s="107"/>
      <c r="O22" s="107"/>
      <c r="P22" s="116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4">
        <v>18</v>
      </c>
      <c r="B23" s="29"/>
      <c r="C23" s="62"/>
      <c r="D23" s="62"/>
      <c r="E23" s="63"/>
      <c r="F23" s="129" t="str">
        <f>'所属データ'!$G$3</f>
        <v>熊　本</v>
      </c>
      <c r="G23" s="33"/>
      <c r="H23" s="36"/>
      <c r="I23" s="33"/>
      <c r="J23" s="160"/>
      <c r="K23" s="157"/>
      <c r="L23" s="36"/>
      <c r="M23" s="107"/>
      <c r="N23" s="107"/>
      <c r="O23" s="107"/>
      <c r="P23" s="116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4">
        <v>19</v>
      </c>
      <c r="B24" s="29"/>
      <c r="C24" s="62"/>
      <c r="D24" s="62"/>
      <c r="E24" s="63"/>
      <c r="F24" s="129" t="str">
        <f>'所属データ'!$G$3</f>
        <v>熊　本</v>
      </c>
      <c r="G24" s="33"/>
      <c r="H24" s="36"/>
      <c r="I24" s="33"/>
      <c r="J24" s="160"/>
      <c r="K24" s="157"/>
      <c r="L24" s="36"/>
      <c r="M24" s="107"/>
      <c r="N24" s="107"/>
      <c r="O24" s="107"/>
      <c r="P24" s="116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5">
        <v>20</v>
      </c>
      <c r="B25" s="39"/>
      <c r="C25" s="64"/>
      <c r="D25" s="64"/>
      <c r="E25" s="65"/>
      <c r="F25" s="130" t="str">
        <f>'所属データ'!$G$3</f>
        <v>熊　本</v>
      </c>
      <c r="G25" s="34"/>
      <c r="H25" s="37"/>
      <c r="I25" s="34"/>
      <c r="J25" s="161"/>
      <c r="K25" s="158"/>
      <c r="L25" s="37"/>
      <c r="M25" s="108"/>
      <c r="N25" s="108"/>
      <c r="O25" s="108"/>
      <c r="P25" s="117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3">
        <v>21</v>
      </c>
      <c r="B26" s="29"/>
      <c r="C26" s="62"/>
      <c r="D26" s="62"/>
      <c r="E26" s="63"/>
      <c r="F26" s="129" t="str">
        <f>'所属データ'!$G$3</f>
        <v>熊　本</v>
      </c>
      <c r="G26" s="33"/>
      <c r="H26" s="36"/>
      <c r="I26" s="33"/>
      <c r="J26" s="160"/>
      <c r="K26" s="157"/>
      <c r="L26" s="36"/>
      <c r="M26" s="107"/>
      <c r="N26" s="107"/>
      <c r="O26" s="107"/>
      <c r="P26" s="116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4">
        <v>22</v>
      </c>
      <c r="B27" s="29"/>
      <c r="C27" s="62"/>
      <c r="D27" s="62"/>
      <c r="E27" s="63"/>
      <c r="F27" s="129" t="str">
        <f>'所属データ'!$G$3</f>
        <v>熊　本</v>
      </c>
      <c r="G27" s="33"/>
      <c r="H27" s="36"/>
      <c r="I27" s="33"/>
      <c r="J27" s="160"/>
      <c r="K27" s="157"/>
      <c r="L27" s="36"/>
      <c r="M27" s="107"/>
      <c r="N27" s="107"/>
      <c r="O27" s="107"/>
      <c r="P27" s="116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4">
        <v>23</v>
      </c>
      <c r="B28" s="29"/>
      <c r="C28" s="62"/>
      <c r="D28" s="62"/>
      <c r="E28" s="63"/>
      <c r="F28" s="129" t="str">
        <f>'所属データ'!$G$3</f>
        <v>熊　本</v>
      </c>
      <c r="G28" s="33"/>
      <c r="H28" s="36"/>
      <c r="I28" s="33"/>
      <c r="J28" s="160"/>
      <c r="K28" s="157"/>
      <c r="L28" s="36"/>
      <c r="M28" s="107"/>
      <c r="N28" s="107"/>
      <c r="O28" s="107"/>
      <c r="P28" s="116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4">
        <v>24</v>
      </c>
      <c r="B29" s="29"/>
      <c r="C29" s="62"/>
      <c r="D29" s="62"/>
      <c r="E29" s="63"/>
      <c r="F29" s="129" t="str">
        <f>'所属データ'!$G$3</f>
        <v>熊　本</v>
      </c>
      <c r="G29" s="33"/>
      <c r="H29" s="36"/>
      <c r="I29" s="33"/>
      <c r="J29" s="160"/>
      <c r="K29" s="157"/>
      <c r="L29" s="36"/>
      <c r="M29" s="107"/>
      <c r="N29" s="107"/>
      <c r="O29" s="107"/>
      <c r="P29" s="116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5">
        <v>25</v>
      </c>
      <c r="B30" s="39"/>
      <c r="C30" s="64"/>
      <c r="D30" s="64"/>
      <c r="E30" s="65"/>
      <c r="F30" s="130" t="str">
        <f>'所属データ'!$G$3</f>
        <v>熊　本</v>
      </c>
      <c r="G30" s="34"/>
      <c r="H30" s="37"/>
      <c r="I30" s="34"/>
      <c r="J30" s="161"/>
      <c r="K30" s="158"/>
      <c r="L30" s="37"/>
      <c r="M30" s="108"/>
      <c r="N30" s="108"/>
      <c r="O30" s="108"/>
      <c r="P30" s="117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3">
        <v>26</v>
      </c>
      <c r="B31" s="29"/>
      <c r="C31" s="62"/>
      <c r="D31" s="62"/>
      <c r="E31" s="63"/>
      <c r="F31" s="129" t="str">
        <f>'所属データ'!$G$3</f>
        <v>熊　本</v>
      </c>
      <c r="G31" s="33"/>
      <c r="H31" s="36"/>
      <c r="I31" s="33"/>
      <c r="J31" s="160"/>
      <c r="K31" s="157"/>
      <c r="L31" s="36"/>
      <c r="M31" s="107"/>
      <c r="N31" s="107"/>
      <c r="O31" s="107"/>
      <c r="P31" s="116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4">
        <v>27</v>
      </c>
      <c r="B32" s="29"/>
      <c r="C32" s="62"/>
      <c r="D32" s="62"/>
      <c r="E32" s="63"/>
      <c r="F32" s="129" t="str">
        <f>'所属データ'!$G$3</f>
        <v>熊　本</v>
      </c>
      <c r="G32" s="33"/>
      <c r="H32" s="36"/>
      <c r="I32" s="33"/>
      <c r="J32" s="160"/>
      <c r="K32" s="157"/>
      <c r="L32" s="36"/>
      <c r="M32" s="107"/>
      <c r="N32" s="107"/>
      <c r="O32" s="107"/>
      <c r="P32" s="116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4">
        <v>28</v>
      </c>
      <c r="B33" s="29"/>
      <c r="C33" s="62"/>
      <c r="D33" s="62"/>
      <c r="E33" s="63"/>
      <c r="F33" s="129" t="str">
        <f>'所属データ'!$G$3</f>
        <v>熊　本</v>
      </c>
      <c r="G33" s="33"/>
      <c r="H33" s="36"/>
      <c r="I33" s="33"/>
      <c r="J33" s="160"/>
      <c r="K33" s="157"/>
      <c r="L33" s="36"/>
      <c r="M33" s="107"/>
      <c r="N33" s="107"/>
      <c r="O33" s="107"/>
      <c r="P33" s="116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4">
        <v>29</v>
      </c>
      <c r="B34" s="29"/>
      <c r="C34" s="62"/>
      <c r="D34" s="62"/>
      <c r="E34" s="63"/>
      <c r="F34" s="129" t="str">
        <f>'所属データ'!$G$3</f>
        <v>熊　本</v>
      </c>
      <c r="G34" s="33"/>
      <c r="H34" s="36"/>
      <c r="I34" s="33"/>
      <c r="J34" s="160"/>
      <c r="K34" s="157"/>
      <c r="L34" s="36"/>
      <c r="M34" s="107"/>
      <c r="N34" s="107"/>
      <c r="O34" s="107"/>
      <c r="P34" s="116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5">
        <v>30</v>
      </c>
      <c r="B35" s="39"/>
      <c r="C35" s="64"/>
      <c r="D35" s="64"/>
      <c r="E35" s="65"/>
      <c r="F35" s="130" t="str">
        <f>'所属データ'!$G$3</f>
        <v>熊　本</v>
      </c>
      <c r="G35" s="34"/>
      <c r="H35" s="37"/>
      <c r="I35" s="34"/>
      <c r="J35" s="161"/>
      <c r="K35" s="158"/>
      <c r="L35" s="37"/>
      <c r="M35" s="108"/>
      <c r="N35" s="108"/>
      <c r="O35" s="108"/>
      <c r="P35" s="117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3">
        <v>31</v>
      </c>
      <c r="B36" s="29"/>
      <c r="C36" s="62"/>
      <c r="D36" s="62"/>
      <c r="E36" s="63"/>
      <c r="F36" s="129" t="str">
        <f>'所属データ'!$G$3</f>
        <v>熊　本</v>
      </c>
      <c r="G36" s="33"/>
      <c r="H36" s="36"/>
      <c r="I36" s="33"/>
      <c r="J36" s="160"/>
      <c r="K36" s="157"/>
      <c r="L36" s="36"/>
      <c r="M36" s="107"/>
      <c r="N36" s="107"/>
      <c r="O36" s="107"/>
      <c r="P36" s="116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4">
        <v>32</v>
      </c>
      <c r="B37" s="29"/>
      <c r="C37" s="62"/>
      <c r="D37" s="62"/>
      <c r="E37" s="63"/>
      <c r="F37" s="129" t="str">
        <f>'所属データ'!$G$3</f>
        <v>熊　本</v>
      </c>
      <c r="G37" s="33"/>
      <c r="H37" s="36"/>
      <c r="I37" s="33"/>
      <c r="J37" s="160"/>
      <c r="K37" s="157"/>
      <c r="L37" s="36"/>
      <c r="M37" s="107"/>
      <c r="N37" s="107"/>
      <c r="O37" s="107"/>
      <c r="P37" s="116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4">
        <v>33</v>
      </c>
      <c r="B38" s="29"/>
      <c r="C38" s="62"/>
      <c r="D38" s="62"/>
      <c r="E38" s="63"/>
      <c r="F38" s="129" t="str">
        <f>'所属データ'!$G$3</f>
        <v>熊　本</v>
      </c>
      <c r="G38" s="33"/>
      <c r="H38" s="36"/>
      <c r="I38" s="33"/>
      <c r="J38" s="160"/>
      <c r="K38" s="157"/>
      <c r="L38" s="36"/>
      <c r="M38" s="107"/>
      <c r="N38" s="107"/>
      <c r="O38" s="107"/>
      <c r="P38" s="116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4">
        <v>34</v>
      </c>
      <c r="B39" s="29"/>
      <c r="C39" s="62"/>
      <c r="D39" s="62"/>
      <c r="E39" s="63"/>
      <c r="F39" s="129" t="str">
        <f>'所属データ'!$G$3</f>
        <v>熊　本</v>
      </c>
      <c r="G39" s="33"/>
      <c r="H39" s="36"/>
      <c r="I39" s="33"/>
      <c r="J39" s="160"/>
      <c r="K39" s="157"/>
      <c r="L39" s="36"/>
      <c r="M39" s="107"/>
      <c r="N39" s="107"/>
      <c r="O39" s="107"/>
      <c r="P39" s="116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5">
        <v>35</v>
      </c>
      <c r="B40" s="39"/>
      <c r="C40" s="64"/>
      <c r="D40" s="64"/>
      <c r="E40" s="65"/>
      <c r="F40" s="130" t="str">
        <f>'所属データ'!$G$3</f>
        <v>熊　本</v>
      </c>
      <c r="G40" s="34"/>
      <c r="H40" s="37"/>
      <c r="I40" s="34"/>
      <c r="J40" s="161"/>
      <c r="K40" s="158"/>
      <c r="L40" s="37"/>
      <c r="M40" s="108"/>
      <c r="N40" s="108"/>
      <c r="O40" s="108"/>
      <c r="P40" s="117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3">
        <v>36</v>
      </c>
      <c r="B41" s="29"/>
      <c r="C41" s="62"/>
      <c r="D41" s="62"/>
      <c r="E41" s="63"/>
      <c r="F41" s="129" t="str">
        <f>'所属データ'!$G$3</f>
        <v>熊　本</v>
      </c>
      <c r="G41" s="33"/>
      <c r="H41" s="36"/>
      <c r="I41" s="33"/>
      <c r="J41" s="160"/>
      <c r="K41" s="157"/>
      <c r="L41" s="36"/>
      <c r="M41" s="107"/>
      <c r="N41" s="107"/>
      <c r="O41" s="107"/>
      <c r="P41" s="116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4">
        <v>37</v>
      </c>
      <c r="B42" s="29"/>
      <c r="C42" s="62"/>
      <c r="D42" s="62"/>
      <c r="E42" s="63"/>
      <c r="F42" s="129" t="str">
        <f>'所属データ'!$G$3</f>
        <v>熊　本</v>
      </c>
      <c r="G42" s="33"/>
      <c r="H42" s="36"/>
      <c r="I42" s="33"/>
      <c r="J42" s="160"/>
      <c r="K42" s="157"/>
      <c r="L42" s="36"/>
      <c r="M42" s="107"/>
      <c r="N42" s="107"/>
      <c r="O42" s="107"/>
      <c r="P42" s="116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4">
        <v>38</v>
      </c>
      <c r="B43" s="29"/>
      <c r="C43" s="62"/>
      <c r="D43" s="62"/>
      <c r="E43" s="63"/>
      <c r="F43" s="129" t="str">
        <f>'所属データ'!$G$3</f>
        <v>熊　本</v>
      </c>
      <c r="G43" s="33"/>
      <c r="H43" s="36"/>
      <c r="I43" s="33"/>
      <c r="J43" s="160"/>
      <c r="K43" s="157"/>
      <c r="L43" s="36"/>
      <c r="M43" s="107"/>
      <c r="N43" s="107"/>
      <c r="O43" s="107"/>
      <c r="P43" s="116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4">
        <v>39</v>
      </c>
      <c r="B44" s="29"/>
      <c r="C44" s="62"/>
      <c r="D44" s="62"/>
      <c r="E44" s="63"/>
      <c r="F44" s="129" t="str">
        <f>'所属データ'!$G$3</f>
        <v>熊　本</v>
      </c>
      <c r="G44" s="33"/>
      <c r="H44" s="36"/>
      <c r="I44" s="33"/>
      <c r="J44" s="160"/>
      <c r="K44" s="157"/>
      <c r="L44" s="36"/>
      <c r="M44" s="107"/>
      <c r="N44" s="107"/>
      <c r="O44" s="107"/>
      <c r="P44" s="116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5">
        <v>40</v>
      </c>
      <c r="B45" s="39"/>
      <c r="C45" s="64"/>
      <c r="D45" s="64"/>
      <c r="E45" s="65"/>
      <c r="F45" s="130" t="str">
        <f>'所属データ'!$G$3</f>
        <v>熊　本</v>
      </c>
      <c r="G45" s="34"/>
      <c r="H45" s="37"/>
      <c r="I45" s="34"/>
      <c r="J45" s="161"/>
      <c r="K45" s="158"/>
      <c r="L45" s="37"/>
      <c r="M45" s="108"/>
      <c r="N45" s="108"/>
      <c r="O45" s="108"/>
      <c r="P45" s="117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3">
        <v>41</v>
      </c>
      <c r="B46" s="29"/>
      <c r="C46" s="62"/>
      <c r="D46" s="62"/>
      <c r="E46" s="63"/>
      <c r="F46" s="129" t="str">
        <f>'所属データ'!$G$3</f>
        <v>熊　本</v>
      </c>
      <c r="G46" s="33"/>
      <c r="H46" s="36"/>
      <c r="I46" s="33"/>
      <c r="J46" s="160"/>
      <c r="K46" s="157"/>
      <c r="L46" s="36"/>
      <c r="M46" s="107"/>
      <c r="N46" s="107"/>
      <c r="O46" s="107"/>
      <c r="P46" s="116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4">
        <v>42</v>
      </c>
      <c r="B47" s="29"/>
      <c r="C47" s="62"/>
      <c r="D47" s="62"/>
      <c r="E47" s="63"/>
      <c r="F47" s="129" t="str">
        <f>'所属データ'!$G$3</f>
        <v>熊　本</v>
      </c>
      <c r="G47" s="33"/>
      <c r="H47" s="36"/>
      <c r="I47" s="33"/>
      <c r="J47" s="160"/>
      <c r="K47" s="157"/>
      <c r="L47" s="36"/>
      <c r="M47" s="107"/>
      <c r="N47" s="107"/>
      <c r="O47" s="107"/>
      <c r="P47" s="116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4">
        <v>43</v>
      </c>
      <c r="B48" s="29"/>
      <c r="C48" s="62"/>
      <c r="D48" s="62"/>
      <c r="E48" s="63"/>
      <c r="F48" s="129" t="str">
        <f>'所属データ'!$G$3</f>
        <v>熊　本</v>
      </c>
      <c r="G48" s="33"/>
      <c r="H48" s="36"/>
      <c r="I48" s="33"/>
      <c r="J48" s="160"/>
      <c r="K48" s="157"/>
      <c r="L48" s="36"/>
      <c r="M48" s="107"/>
      <c r="N48" s="107"/>
      <c r="O48" s="107"/>
      <c r="P48" s="116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4">
        <v>44</v>
      </c>
      <c r="B49" s="29"/>
      <c r="C49" s="62"/>
      <c r="D49" s="62"/>
      <c r="E49" s="63"/>
      <c r="F49" s="129" t="str">
        <f>'所属データ'!$G$3</f>
        <v>熊　本</v>
      </c>
      <c r="G49" s="33"/>
      <c r="H49" s="36"/>
      <c r="I49" s="33"/>
      <c r="J49" s="160"/>
      <c r="K49" s="157"/>
      <c r="L49" s="36"/>
      <c r="M49" s="107"/>
      <c r="N49" s="107"/>
      <c r="O49" s="107"/>
      <c r="P49" s="116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5">
        <v>45</v>
      </c>
      <c r="B50" s="39"/>
      <c r="C50" s="64"/>
      <c r="D50" s="64"/>
      <c r="E50" s="65"/>
      <c r="F50" s="130" t="str">
        <f>'所属データ'!$G$3</f>
        <v>熊　本</v>
      </c>
      <c r="G50" s="34"/>
      <c r="H50" s="37"/>
      <c r="I50" s="34"/>
      <c r="J50" s="161"/>
      <c r="K50" s="158"/>
      <c r="L50" s="37"/>
      <c r="M50" s="108"/>
      <c r="N50" s="108"/>
      <c r="O50" s="108"/>
      <c r="P50" s="117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3" spans="2:10" ht="13.5" hidden="1">
      <c r="B53" s="13" t="s">
        <v>32</v>
      </c>
      <c r="C53" s="13" t="s">
        <v>43</v>
      </c>
      <c r="E53" s="13" t="s">
        <v>54</v>
      </c>
      <c r="G53" s="13" t="s">
        <v>51</v>
      </c>
      <c r="H53" s="13" t="s">
        <v>119</v>
      </c>
      <c r="J53" t="s">
        <v>56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125</v>
      </c>
      <c r="E54" s="13" t="s">
        <v>125</v>
      </c>
      <c r="G54" s="13" t="s">
        <v>125</v>
      </c>
      <c r="H54" s="13" t="s">
        <v>121</v>
      </c>
      <c r="J54" t="s">
        <v>57</v>
      </c>
      <c r="M54" s="27"/>
      <c r="N54" s="27"/>
      <c r="O54" s="27"/>
      <c r="P54" s="27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152</v>
      </c>
      <c r="E55" s="13" t="s">
        <v>152</v>
      </c>
      <c r="G55" s="13" t="s">
        <v>152</v>
      </c>
      <c r="H55" s="13" t="s">
        <v>122</v>
      </c>
      <c r="I55" s="13" t="s">
        <v>109</v>
      </c>
      <c r="J55" t="s">
        <v>58</v>
      </c>
      <c r="M55" s="27"/>
      <c r="N55" s="27"/>
      <c r="O55" s="27"/>
      <c r="P55" s="27"/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140</v>
      </c>
      <c r="E56" s="13" t="s">
        <v>143</v>
      </c>
      <c r="F56" s="16"/>
      <c r="G56" s="13" t="s">
        <v>128</v>
      </c>
      <c r="H56" s="13" t="s">
        <v>123</v>
      </c>
      <c r="I56" s="13" t="s">
        <v>110</v>
      </c>
      <c r="J56" t="s">
        <v>59</v>
      </c>
      <c r="M56" s="27"/>
      <c r="N56" s="27"/>
      <c r="O56" s="27"/>
      <c r="P56" s="27"/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141</v>
      </c>
      <c r="E57" s="13" t="s">
        <v>144</v>
      </c>
      <c r="F57" s="16"/>
      <c r="G57" s="13" t="s">
        <v>126</v>
      </c>
      <c r="H57" s="13" t="s">
        <v>124</v>
      </c>
      <c r="I57" s="13" t="s">
        <v>111</v>
      </c>
      <c r="J57" t="s">
        <v>60</v>
      </c>
      <c r="M57" s="27"/>
      <c r="N57" s="27"/>
      <c r="O57" s="27"/>
      <c r="P57" s="27"/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142</v>
      </c>
      <c r="E58" s="13" t="s">
        <v>145</v>
      </c>
      <c r="F58" s="16"/>
      <c r="G58" s="13" t="s">
        <v>127</v>
      </c>
      <c r="H58" s="13" t="s">
        <v>124</v>
      </c>
      <c r="I58" s="13" t="s">
        <v>112</v>
      </c>
      <c r="J58" t="s">
        <v>61</v>
      </c>
      <c r="M58" s="27"/>
      <c r="N58" s="27"/>
      <c r="O58" s="27"/>
      <c r="P58" s="27"/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123</v>
      </c>
      <c r="E59" s="13" t="s">
        <v>146</v>
      </c>
      <c r="F59" s="16"/>
      <c r="G59" s="13" t="s">
        <v>135</v>
      </c>
      <c r="H59" s="13" t="s">
        <v>124</v>
      </c>
      <c r="I59" s="13" t="s">
        <v>113</v>
      </c>
      <c r="J59" t="s">
        <v>62</v>
      </c>
      <c r="M59" s="27"/>
      <c r="N59" s="27"/>
      <c r="O59" s="27"/>
      <c r="P59" s="27"/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123</v>
      </c>
      <c r="E60" s="13" t="s">
        <v>123</v>
      </c>
      <c r="F60" s="16"/>
      <c r="G60" s="13" t="s">
        <v>123</v>
      </c>
      <c r="H60" s="13" t="s">
        <v>124</v>
      </c>
      <c r="I60" s="13" t="s">
        <v>114</v>
      </c>
      <c r="J60" t="s">
        <v>63</v>
      </c>
      <c r="M60" s="27"/>
      <c r="N60" s="27"/>
      <c r="O60" s="27"/>
      <c r="P60" s="27"/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123</v>
      </c>
      <c r="E61" s="13" t="s">
        <v>123</v>
      </c>
      <c r="G61" s="13" t="s">
        <v>123</v>
      </c>
      <c r="H61" s="13" t="s">
        <v>124</v>
      </c>
      <c r="I61" s="13" t="s">
        <v>115</v>
      </c>
      <c r="J61" t="s">
        <v>64</v>
      </c>
      <c r="M61" s="27"/>
      <c r="N61" s="27"/>
      <c r="O61" s="27"/>
      <c r="P61" s="27"/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123</v>
      </c>
      <c r="E62" s="13" t="s">
        <v>123</v>
      </c>
      <c r="F62" s="16"/>
      <c r="G62" s="13" t="s">
        <v>123</v>
      </c>
      <c r="H62" s="13" t="s">
        <v>124</v>
      </c>
      <c r="I62" s="13" t="s">
        <v>116</v>
      </c>
      <c r="J62" t="s">
        <v>65</v>
      </c>
      <c r="M62" s="27"/>
      <c r="N62" s="27"/>
      <c r="O62" s="27"/>
      <c r="P62" s="27"/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123</v>
      </c>
      <c r="E63" s="13" t="s">
        <v>123</v>
      </c>
      <c r="F63" s="16"/>
      <c r="G63" s="13" t="s">
        <v>123</v>
      </c>
      <c r="H63" s="13" t="s">
        <v>124</v>
      </c>
      <c r="I63" s="13" t="s">
        <v>117</v>
      </c>
      <c r="J63" t="s">
        <v>66</v>
      </c>
      <c r="M63" s="27"/>
      <c r="N63" s="27"/>
      <c r="O63" s="27"/>
      <c r="P63" s="27"/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123</v>
      </c>
      <c r="E64" s="13" t="s">
        <v>123</v>
      </c>
      <c r="F64" s="16"/>
      <c r="G64" s="13" t="s">
        <v>123</v>
      </c>
      <c r="H64" s="13" t="s">
        <v>124</v>
      </c>
      <c r="J64" t="s">
        <v>67</v>
      </c>
      <c r="M64" s="27"/>
      <c r="N64" s="27"/>
      <c r="O64" s="27"/>
      <c r="P64" s="27"/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123</v>
      </c>
      <c r="E65" s="13" t="s">
        <v>123</v>
      </c>
      <c r="F65" s="16"/>
      <c r="G65" s="13" t="s">
        <v>123</v>
      </c>
      <c r="H65" s="13" t="s">
        <v>123</v>
      </c>
      <c r="J65" t="s">
        <v>68</v>
      </c>
      <c r="M65" s="27"/>
      <c r="N65" s="27"/>
      <c r="O65" s="27"/>
      <c r="P65" s="27"/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123</v>
      </c>
      <c r="E66" s="13" t="s">
        <v>123</v>
      </c>
      <c r="F66" s="16"/>
      <c r="G66" s="13" t="s">
        <v>123</v>
      </c>
      <c r="H66" s="13" t="s">
        <v>123</v>
      </c>
      <c r="J66" t="s">
        <v>69</v>
      </c>
      <c r="M66" s="27"/>
      <c r="N66" s="27"/>
      <c r="O66" s="27"/>
      <c r="P66" s="27"/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123</v>
      </c>
      <c r="E67" s="13" t="s">
        <v>123</v>
      </c>
      <c r="F67" s="16"/>
      <c r="G67" s="13" t="s">
        <v>123</v>
      </c>
      <c r="H67" s="13" t="s">
        <v>123</v>
      </c>
      <c r="J67" t="s">
        <v>70</v>
      </c>
      <c r="M67" s="27"/>
      <c r="N67" s="27"/>
      <c r="O67" s="27"/>
      <c r="P67" s="27"/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123</v>
      </c>
      <c r="E68" s="13" t="s">
        <v>123</v>
      </c>
      <c r="F68" s="16"/>
      <c r="G68" s="13" t="s">
        <v>123</v>
      </c>
      <c r="H68" s="13" t="s">
        <v>123</v>
      </c>
      <c r="J68" t="s">
        <v>71</v>
      </c>
      <c r="M68" s="27"/>
      <c r="N68" s="27"/>
      <c r="O68" s="27"/>
      <c r="P68" s="27"/>
      <c r="U68" s="13"/>
    </row>
    <row r="69" spans="2:21" ht="13.5" hidden="1">
      <c r="B69" s="118">
        <f>IF('所属データ'!$E$3="中学",C69,IF('所属データ'!$E$3="高校",E69,IF('所属データ'!$E$3="一般・大学",G69,IF('所属データ'!$E$3="小学",H69,""))))</f>
      </c>
      <c r="C69" s="13" t="s">
        <v>123</v>
      </c>
      <c r="E69" s="13" t="s">
        <v>123</v>
      </c>
      <c r="F69" s="16"/>
      <c r="G69" s="13" t="s">
        <v>123</v>
      </c>
      <c r="H69" s="13" t="s">
        <v>123</v>
      </c>
      <c r="J69" t="s">
        <v>72</v>
      </c>
      <c r="M69" s="27"/>
      <c r="N69" s="27"/>
      <c r="O69" s="27"/>
      <c r="P69" s="27"/>
      <c r="U69" s="13"/>
    </row>
    <row r="70" spans="2:21" ht="13.5" hidden="1">
      <c r="B70" s="118">
        <f>IF('所属データ'!$E$3="中学",C70,IF('所属データ'!$E$3="高校",E70,G70))</f>
        <v>0</v>
      </c>
      <c r="E70" s="16"/>
      <c r="G70" s="79"/>
      <c r="J70" t="s">
        <v>73</v>
      </c>
      <c r="K70" s="27"/>
      <c r="L70" s="27"/>
      <c r="M70" s="27"/>
      <c r="N70" s="27"/>
      <c r="O70" s="27"/>
      <c r="P70" s="27"/>
      <c r="T70" s="13"/>
      <c r="U70" s="13"/>
    </row>
    <row r="71" spans="2:21" ht="13.5" hidden="1">
      <c r="B71" s="118">
        <f>IF('所属データ'!$E$3="中学",C71,IF('所属データ'!$E$3="高校",E71,G71))</f>
        <v>0</v>
      </c>
      <c r="J71" t="s">
        <v>74</v>
      </c>
      <c r="K71" s="27"/>
      <c r="L71" s="27"/>
      <c r="M71" s="27"/>
      <c r="N71" s="27"/>
      <c r="O71" s="27"/>
      <c r="P71" s="27"/>
      <c r="T71" s="13"/>
      <c r="U71" s="13"/>
    </row>
    <row r="72" spans="2:21" ht="13.5" hidden="1">
      <c r="B72" s="118">
        <f>IF('所属データ'!$E$3="中学",C72,IF('所属データ'!$E$3="高校",E72,G72))</f>
        <v>0</v>
      </c>
      <c r="C72" s="16"/>
      <c r="D72" s="16"/>
      <c r="J72" t="s">
        <v>75</v>
      </c>
      <c r="K72" s="27"/>
      <c r="L72" s="27"/>
      <c r="M72" s="27"/>
      <c r="N72" s="27"/>
      <c r="O72" s="27"/>
      <c r="P72" s="27"/>
      <c r="T72" s="13"/>
      <c r="U72" s="13"/>
    </row>
    <row r="73" spans="2:10" ht="13.5" hidden="1">
      <c r="B73" s="118">
        <f>IF('所属データ'!$E$3="中学",C73,IF('所属データ'!$E$3="高校",E73,G73))</f>
        <v>0</v>
      </c>
      <c r="J73" t="s">
        <v>76</v>
      </c>
    </row>
    <row r="74" spans="2:10" ht="13.5" hidden="1">
      <c r="B74" s="118">
        <f>IF('所属データ'!$E$3="中学",C74,IF('所属データ'!$E$3="高校",E74,G74))</f>
        <v>0</v>
      </c>
      <c r="J74" t="s">
        <v>77</v>
      </c>
    </row>
    <row r="75" spans="2:10" ht="13.5" hidden="1">
      <c r="B75" s="118">
        <f>IF('所属データ'!$E$3="中学",C75,IF('所属データ'!$E$3="高校",E75,G75))</f>
        <v>0</v>
      </c>
      <c r="J75" t="s">
        <v>78</v>
      </c>
    </row>
    <row r="76" spans="2:10" ht="13.5" hidden="1">
      <c r="B76" s="118">
        <f>IF('所属データ'!$E$3="中学",C76,IF('所属データ'!$E$3="高校",E76,G76))</f>
        <v>0</v>
      </c>
      <c r="J76" t="s">
        <v>79</v>
      </c>
    </row>
    <row r="77" spans="2:10" ht="13.5" hidden="1">
      <c r="B77" s="118">
        <f>IF('所属データ'!$E$3="中学",C77,IF('所属データ'!$E$3="高校",E77,G77))</f>
        <v>0</v>
      </c>
      <c r="J77" t="s">
        <v>80</v>
      </c>
    </row>
    <row r="78" spans="2:10" ht="13.5" hidden="1">
      <c r="B78" s="118">
        <f>IF('所属データ'!$E$3="中学",C78,IF('所属データ'!$E$3="高校",E78,G78))</f>
        <v>0</v>
      </c>
      <c r="J78" t="s">
        <v>81</v>
      </c>
    </row>
    <row r="79" ht="13.5" hidden="1">
      <c r="J79" t="s">
        <v>82</v>
      </c>
    </row>
    <row r="80" ht="13.5" hidden="1">
      <c r="J80" t="s">
        <v>83</v>
      </c>
    </row>
    <row r="81" ht="13.5" hidden="1">
      <c r="J81" t="s">
        <v>84</v>
      </c>
    </row>
    <row r="82" ht="13.5" hidden="1">
      <c r="J82" t="s">
        <v>85</v>
      </c>
    </row>
    <row r="83" ht="13.5" hidden="1">
      <c r="J83" t="s">
        <v>86</v>
      </c>
    </row>
    <row r="84" ht="13.5" hidden="1">
      <c r="J84" t="s">
        <v>87</v>
      </c>
    </row>
    <row r="85" ht="13.5" hidden="1">
      <c r="J85" t="s">
        <v>88</v>
      </c>
    </row>
    <row r="86" ht="13.5" hidden="1">
      <c r="J86" t="s">
        <v>89</v>
      </c>
    </row>
    <row r="87" ht="13.5" hidden="1">
      <c r="J87" t="s">
        <v>90</v>
      </c>
    </row>
    <row r="88" ht="13.5" hidden="1">
      <c r="J88" t="s">
        <v>91</v>
      </c>
    </row>
    <row r="89" ht="13.5" hidden="1">
      <c r="J89" t="s">
        <v>92</v>
      </c>
    </row>
    <row r="90" ht="13.5" hidden="1">
      <c r="J90" t="s">
        <v>93</v>
      </c>
    </row>
    <row r="91" ht="13.5" hidden="1">
      <c r="J91" t="s">
        <v>94</v>
      </c>
    </row>
    <row r="92" ht="13.5" hidden="1">
      <c r="J92" t="s">
        <v>95</v>
      </c>
    </row>
    <row r="93" ht="13.5" hidden="1">
      <c r="J93" t="s">
        <v>96</v>
      </c>
    </row>
    <row r="94" ht="13.5" hidden="1">
      <c r="J94" t="s">
        <v>97</v>
      </c>
    </row>
    <row r="95" ht="13.5" hidden="1">
      <c r="J95" t="s">
        <v>98</v>
      </c>
    </row>
    <row r="96" ht="13.5" hidden="1">
      <c r="J96" t="s">
        <v>99</v>
      </c>
    </row>
    <row r="97" ht="13.5" hidden="1">
      <c r="J97" t="s">
        <v>100</v>
      </c>
    </row>
    <row r="98" ht="13.5" hidden="1">
      <c r="J98" t="s">
        <v>101</v>
      </c>
    </row>
    <row r="99" ht="13.5" hidden="1">
      <c r="J99" t="s">
        <v>102</v>
      </c>
    </row>
  </sheetData>
  <sheetProtection sheet="1" selectLockedCells="1"/>
  <mergeCells count="11">
    <mergeCell ref="F4:F5"/>
    <mergeCell ref="K4:L4"/>
    <mergeCell ref="M3:P3"/>
    <mergeCell ref="A4:A5"/>
    <mergeCell ref="B4:B5"/>
    <mergeCell ref="G4:H4"/>
    <mergeCell ref="A1:B2"/>
    <mergeCell ref="A3:C3"/>
    <mergeCell ref="C2:F2"/>
    <mergeCell ref="I4:J4"/>
    <mergeCell ref="E4:E5"/>
  </mergeCells>
  <conditionalFormatting sqref="I6:I50 K6:K50">
    <cfRule type="expression" priority="1" dxfId="0" stopIfTrue="1">
      <formula>AND(I6&lt;&gt;"",G6=I6)</formula>
    </cfRule>
  </conditionalFormatting>
  <dataValidations count="9">
    <dataValidation type="list" allowBlank="1" showErrorMessage="1" error="参加するチームの学年を入力してください。共通はどの学年も参加可能です。" imeMode="off" sqref="M5:P5">
      <formula1>$I$55:$I$63</formula1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list" allowBlank="1" showErrorMessage="1" error="エントリーの場合は○をリストから選択してください。" sqref="M6:P50">
      <formula1>$Q$3</formula1>
    </dataValidation>
    <dataValidation type="list" allowBlank="1" showInputMessage="1" showErrorMessage="1" sqref="I6:I50 K6:K50 G6:G50">
      <formula1>$B$54:$B$69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OR(AND($B$52&lt;=B6,B6&lt;=$C$52),AND(#REF!&lt;=B6,B6&lt;=$E$52),AND(#REF!&lt;=B6,B6&lt;=$F$52))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 verticalCentered="1"/>
  <pageMargins left="0" right="0" top="0.7480314960629921" bottom="0.31496062992125984" header="0.3937007874015748" footer="0.5118110236220472"/>
  <pageSetup horizontalDpi="300" verticalDpi="3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50390625" style="13" customWidth="1"/>
    <col min="3" max="4" width="18.125" style="13" customWidth="1"/>
    <col min="5" max="5" width="2.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customWidth="1"/>
    <col min="10" max="10" width="6.25390625" style="13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625" style="27" hidden="1" customWidth="1"/>
    <col min="18" max="18" width="5.50390625" style="27" hidden="1" customWidth="1"/>
    <col min="19" max="20" width="6.875" style="27" hidden="1" customWidth="1"/>
    <col min="21" max="21" width="8.125" style="27" hidden="1" customWidth="1"/>
    <col min="22" max="22" width="10.00390625" style="13" hidden="1" customWidth="1"/>
    <col min="23" max="23" width="9.50390625" style="13" hidden="1" customWidth="1"/>
    <col min="24" max="24" width="7.25390625" style="13" hidden="1" customWidth="1"/>
    <col min="25" max="30" width="10.25390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219" t="s">
        <v>156</v>
      </c>
      <c r="B1" s="220"/>
      <c r="C1" s="151" t="s">
        <v>151</v>
      </c>
      <c r="D1" s="111"/>
      <c r="E1" s="110"/>
      <c r="F1" s="110"/>
      <c r="G1" s="35" t="str">
        <f>"所属長名："&amp;'所属データ'!$C$6&amp;"　印"</f>
        <v>所属長名：　印</v>
      </c>
      <c r="J1" s="35"/>
      <c r="K1" s="35"/>
      <c r="L1" s="35"/>
      <c r="M1" s="35"/>
      <c r="S1" s="84"/>
      <c r="T1" s="28"/>
      <c r="U1" s="17" t="s">
        <v>3</v>
      </c>
      <c r="V1" s="17" t="s">
        <v>4</v>
      </c>
      <c r="W1" s="17" t="s">
        <v>5</v>
      </c>
      <c r="X1" s="17" t="s">
        <v>6</v>
      </c>
      <c r="Y1" s="17" t="s">
        <v>7</v>
      </c>
      <c r="Z1" s="17" t="s">
        <v>8</v>
      </c>
      <c r="AA1" s="17" t="s">
        <v>9</v>
      </c>
      <c r="AB1" s="17" t="s">
        <v>10</v>
      </c>
      <c r="AC1" s="17" t="s">
        <v>11</v>
      </c>
      <c r="AD1" s="17" t="s">
        <v>12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221"/>
      <c r="B2" s="222"/>
      <c r="C2" s="228" t="str">
        <f>"所属名："&amp;'所属データ'!$C$3</f>
        <v>所属名：</v>
      </c>
      <c r="D2" s="229"/>
      <c r="E2" s="230"/>
      <c r="F2" s="230"/>
      <c r="G2" s="35" t="str">
        <f>"監督名："&amp;'所属データ'!$E$6</f>
        <v>監督名：</v>
      </c>
      <c r="N2" s="154">
        <f>IF(COUNTA(N6:N50)&gt;6,"ｵｰﾊﾞｰ","")</f>
      </c>
      <c r="O2" s="154">
        <f>IF(COUNTA(O6:O50)&gt;6,"ｵｰﾊﾞｰ","")</f>
      </c>
      <c r="P2" s="154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'所属データ'!$A$19+4000</f>
        <v>434001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223"/>
      <c r="B3" s="223"/>
      <c r="C3" s="223"/>
      <c r="D3" s="140"/>
      <c r="E3" s="27"/>
      <c r="F3" s="27"/>
      <c r="G3" s="27"/>
      <c r="H3" s="82"/>
      <c r="I3" s="27"/>
      <c r="M3" s="216" t="s">
        <v>118</v>
      </c>
      <c r="N3" s="217"/>
      <c r="O3" s="217"/>
      <c r="P3" s="218"/>
      <c r="Q3" s="27" t="s">
        <v>13</v>
      </c>
      <c r="T3" s="27">
        <f>IF(COUNTA(N6:N50)&gt;0,'所属データ'!$E$3&amp;"400mR",0)</f>
        <v>0</v>
      </c>
      <c r="U3" s="14">
        <f>'所属データ'!$A$19+5000</f>
        <v>435001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224" t="s">
        <v>14</v>
      </c>
      <c r="B4" s="226" t="s">
        <v>31</v>
      </c>
      <c r="C4" s="48" t="s">
        <v>136</v>
      </c>
      <c r="D4" s="48" t="s">
        <v>137</v>
      </c>
      <c r="E4" s="209" t="s">
        <v>21</v>
      </c>
      <c r="F4" s="211" t="s">
        <v>104</v>
      </c>
      <c r="G4" s="215" t="s">
        <v>33</v>
      </c>
      <c r="H4" s="214"/>
      <c r="I4" s="215" t="s">
        <v>52</v>
      </c>
      <c r="J4" s="231"/>
      <c r="K4" s="213" t="s">
        <v>53</v>
      </c>
      <c r="L4" s="214"/>
      <c r="M4" s="137"/>
      <c r="N4" s="138"/>
      <c r="O4" s="138"/>
      <c r="P4" s="139"/>
      <c r="Q4" s="28"/>
      <c r="R4" s="28"/>
      <c r="T4" s="27">
        <f>IF(COUNTA(O6:O50)&gt;0,'所属データ'!$E$3&amp;"400mR",0)</f>
        <v>0</v>
      </c>
      <c r="U4" s="14">
        <f>'所属データ'!$A$19+6000</f>
        <v>436001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225"/>
      <c r="B5" s="227"/>
      <c r="C5" s="49" t="s">
        <v>138</v>
      </c>
      <c r="D5" s="49" t="s">
        <v>139</v>
      </c>
      <c r="E5" s="210"/>
      <c r="F5" s="212"/>
      <c r="G5" s="50" t="s">
        <v>23</v>
      </c>
      <c r="H5" s="51" t="s">
        <v>24</v>
      </c>
      <c r="I5" s="50" t="s">
        <v>23</v>
      </c>
      <c r="J5" s="166" t="s">
        <v>24</v>
      </c>
      <c r="K5" s="162" t="s">
        <v>23</v>
      </c>
      <c r="L5" s="51" t="s">
        <v>24</v>
      </c>
      <c r="M5" s="112"/>
      <c r="N5" s="115"/>
      <c r="O5" s="115"/>
      <c r="P5" s="114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'所属データ'!$A$19+7000</f>
        <v>437001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6">
        <v>1</v>
      </c>
      <c r="B6" s="52"/>
      <c r="C6" s="144"/>
      <c r="D6" s="66"/>
      <c r="E6" s="67"/>
      <c r="F6" s="131" t="str">
        <f>'所属データ'!$G$3</f>
        <v>熊　本</v>
      </c>
      <c r="G6" s="55"/>
      <c r="H6" s="56"/>
      <c r="I6" s="55"/>
      <c r="J6" s="167"/>
      <c r="K6" s="163"/>
      <c r="L6" s="56"/>
      <c r="M6" s="125"/>
      <c r="N6" s="152"/>
      <c r="O6" s="119"/>
      <c r="P6" s="120"/>
      <c r="Q6" s="27">
        <f>'所属データ'!$A$19</f>
        <v>430001</v>
      </c>
      <c r="R6" s="27">
        <f>COUNTA(G6,I6,K6)</f>
        <v>0</v>
      </c>
      <c r="S6" s="27">
        <f>IF(M6="","",Q6*1000+200+A6)</f>
      </c>
      <c r="T6" s="27">
        <f>IF(N6="","",Q6*1000+200+A6)</f>
      </c>
      <c r="U6" s="27">
        <f>IF(O6="","",Q6*1000+200+A6)</f>
      </c>
      <c r="V6" s="27">
        <f>IF(P6="","",Q6*1000+200+A6)</f>
      </c>
      <c r="AE6" s="14"/>
      <c r="AF6" s="38"/>
      <c r="AG6" s="18"/>
      <c r="AH6" s="18"/>
      <c r="AI6" s="18"/>
      <c r="AJ6" s="18"/>
      <c r="AK6" s="18"/>
    </row>
    <row r="7" spans="1:23" ht="14.25" customHeight="1">
      <c r="A7" s="77">
        <v>2</v>
      </c>
      <c r="B7" s="54"/>
      <c r="C7" s="145"/>
      <c r="D7" s="68"/>
      <c r="E7" s="69"/>
      <c r="F7" s="132" t="str">
        <f>'所属データ'!$G$3</f>
        <v>熊　本</v>
      </c>
      <c r="G7" s="57"/>
      <c r="H7" s="58"/>
      <c r="I7" s="57"/>
      <c r="J7" s="168"/>
      <c r="K7" s="164"/>
      <c r="L7" s="58"/>
      <c r="M7" s="126"/>
      <c r="N7" s="69"/>
      <c r="O7" s="121"/>
      <c r="P7" s="122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IF(M7="","",Q7*1000+200+A7)</f>
      </c>
      <c r="T7" s="27">
        <f aca="true" t="shared" si="2" ref="T7:T50">IF(N7="","",Q7*1000+200+A7)</f>
      </c>
      <c r="U7" s="27">
        <f aca="true" t="shared" si="3" ref="U7:U50">IF(O7="","",Q7*1000+200+A7)</f>
      </c>
      <c r="V7" s="27">
        <f aca="true" t="shared" si="4" ref="V7:V50">IF(P7="","",Q7*1000+200+A7)</f>
      </c>
      <c r="W7" s="18"/>
    </row>
    <row r="8" spans="1:33" ht="14.25" customHeight="1">
      <c r="A8" s="77">
        <v>3</v>
      </c>
      <c r="B8" s="54"/>
      <c r="C8" s="68"/>
      <c r="D8" s="68"/>
      <c r="E8" s="69"/>
      <c r="F8" s="132" t="str">
        <f>'所属データ'!$G$3</f>
        <v>熊　本</v>
      </c>
      <c r="G8" s="57"/>
      <c r="H8" s="58"/>
      <c r="I8" s="57"/>
      <c r="J8" s="168"/>
      <c r="K8" s="164"/>
      <c r="L8" s="58"/>
      <c r="M8" s="126"/>
      <c r="N8" s="69"/>
      <c r="O8" s="121"/>
      <c r="P8" s="122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7">
        <v>4</v>
      </c>
      <c r="B9" s="54"/>
      <c r="C9" s="145"/>
      <c r="D9" s="68"/>
      <c r="E9" s="69"/>
      <c r="F9" s="132" t="str">
        <f>'所属データ'!$G$3</f>
        <v>熊　本</v>
      </c>
      <c r="G9" s="57"/>
      <c r="H9" s="58"/>
      <c r="I9" s="57"/>
      <c r="J9" s="168"/>
      <c r="K9" s="164"/>
      <c r="L9" s="58"/>
      <c r="M9" s="126"/>
      <c r="N9" s="69"/>
      <c r="O9" s="121"/>
      <c r="P9" s="122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8">
        <v>5</v>
      </c>
      <c r="B10" s="53"/>
      <c r="C10" s="146"/>
      <c r="D10" s="70"/>
      <c r="E10" s="71"/>
      <c r="F10" s="133" t="str">
        <f>'所属データ'!$G$3</f>
        <v>熊　本</v>
      </c>
      <c r="G10" s="59"/>
      <c r="H10" s="60"/>
      <c r="I10" s="59"/>
      <c r="J10" s="169"/>
      <c r="K10" s="165"/>
      <c r="L10" s="60"/>
      <c r="M10" s="127"/>
      <c r="N10" s="153"/>
      <c r="O10" s="123"/>
      <c r="P10" s="124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6">
        <v>6</v>
      </c>
      <c r="B11" s="52"/>
      <c r="C11" s="144"/>
      <c r="D11" s="66"/>
      <c r="E11" s="67"/>
      <c r="F11" s="131" t="str">
        <f>'所属データ'!$G$3</f>
        <v>熊　本</v>
      </c>
      <c r="G11" s="55"/>
      <c r="H11" s="56"/>
      <c r="I11" s="55"/>
      <c r="J11" s="167"/>
      <c r="K11" s="163"/>
      <c r="L11" s="56"/>
      <c r="M11" s="125"/>
      <c r="N11" s="152"/>
      <c r="O11" s="119"/>
      <c r="P11" s="120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7">
        <v>7</v>
      </c>
      <c r="B12" s="54"/>
      <c r="C12" s="145"/>
      <c r="D12" s="68"/>
      <c r="E12" s="69"/>
      <c r="F12" s="132" t="str">
        <f>'所属データ'!$G$3</f>
        <v>熊　本</v>
      </c>
      <c r="G12" s="57"/>
      <c r="H12" s="58"/>
      <c r="I12" s="57"/>
      <c r="J12" s="168"/>
      <c r="K12" s="164"/>
      <c r="L12" s="58"/>
      <c r="M12" s="126"/>
      <c r="N12" s="69"/>
      <c r="O12" s="121"/>
      <c r="P12" s="122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7">
        <v>8</v>
      </c>
      <c r="B13" s="54"/>
      <c r="C13" s="145"/>
      <c r="D13" s="68"/>
      <c r="E13" s="69"/>
      <c r="F13" s="132" t="str">
        <f>'所属データ'!$G$3</f>
        <v>熊　本</v>
      </c>
      <c r="G13" s="57"/>
      <c r="H13" s="58"/>
      <c r="I13" s="57"/>
      <c r="J13" s="168"/>
      <c r="K13" s="164"/>
      <c r="L13" s="58"/>
      <c r="M13" s="126"/>
      <c r="N13" s="69"/>
      <c r="O13" s="121"/>
      <c r="P13" s="122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7">
        <v>9</v>
      </c>
      <c r="B14" s="54"/>
      <c r="C14" s="145"/>
      <c r="D14" s="68"/>
      <c r="E14" s="69"/>
      <c r="F14" s="132" t="str">
        <f>'所属データ'!$G$3</f>
        <v>熊　本</v>
      </c>
      <c r="G14" s="57"/>
      <c r="H14" s="58"/>
      <c r="I14" s="57"/>
      <c r="J14" s="168"/>
      <c r="K14" s="164"/>
      <c r="L14" s="58"/>
      <c r="M14" s="126"/>
      <c r="N14" s="69"/>
      <c r="O14" s="121"/>
      <c r="P14" s="122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8">
        <v>10</v>
      </c>
      <c r="B15" s="53"/>
      <c r="C15" s="146"/>
      <c r="D15" s="70"/>
      <c r="E15" s="71"/>
      <c r="F15" s="133" t="str">
        <f>'所属データ'!$G$3</f>
        <v>熊　本</v>
      </c>
      <c r="G15" s="59"/>
      <c r="H15" s="60"/>
      <c r="I15" s="59"/>
      <c r="J15" s="169"/>
      <c r="K15" s="165"/>
      <c r="L15" s="60"/>
      <c r="M15" s="127"/>
      <c r="N15" s="153"/>
      <c r="O15" s="123"/>
      <c r="P15" s="124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6">
        <v>11</v>
      </c>
      <c r="B16" s="52"/>
      <c r="C16" s="144"/>
      <c r="D16" s="66"/>
      <c r="E16" s="67"/>
      <c r="F16" s="131" t="str">
        <f>'所属データ'!$G$3</f>
        <v>熊　本</v>
      </c>
      <c r="G16" s="55"/>
      <c r="H16" s="56"/>
      <c r="I16" s="55"/>
      <c r="J16" s="167"/>
      <c r="K16" s="163"/>
      <c r="L16" s="56"/>
      <c r="M16" s="125"/>
      <c r="N16" s="152"/>
      <c r="O16" s="119"/>
      <c r="P16" s="120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7">
        <v>12</v>
      </c>
      <c r="B17" s="54"/>
      <c r="C17" s="68"/>
      <c r="D17" s="68"/>
      <c r="E17" s="69"/>
      <c r="F17" s="132" t="str">
        <f>'所属データ'!$G$3</f>
        <v>熊　本</v>
      </c>
      <c r="G17" s="57"/>
      <c r="H17" s="58"/>
      <c r="I17" s="57"/>
      <c r="J17" s="168"/>
      <c r="K17" s="164"/>
      <c r="L17" s="58"/>
      <c r="M17" s="126"/>
      <c r="N17" s="121"/>
      <c r="O17" s="121"/>
      <c r="P17" s="122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7">
        <v>13</v>
      </c>
      <c r="B18" s="54"/>
      <c r="C18" s="68"/>
      <c r="D18" s="68"/>
      <c r="E18" s="69"/>
      <c r="F18" s="132" t="str">
        <f>'所属データ'!$G$3</f>
        <v>熊　本</v>
      </c>
      <c r="G18" s="57"/>
      <c r="H18" s="58"/>
      <c r="I18" s="57"/>
      <c r="J18" s="168"/>
      <c r="K18" s="164"/>
      <c r="L18" s="58"/>
      <c r="M18" s="126"/>
      <c r="N18" s="121"/>
      <c r="O18" s="121"/>
      <c r="P18" s="122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7">
        <v>14</v>
      </c>
      <c r="B19" s="54"/>
      <c r="C19" s="68"/>
      <c r="D19" s="68"/>
      <c r="E19" s="69"/>
      <c r="F19" s="132" t="str">
        <f>'所属データ'!$G$3</f>
        <v>熊　本</v>
      </c>
      <c r="G19" s="57"/>
      <c r="H19" s="58"/>
      <c r="I19" s="57"/>
      <c r="J19" s="168"/>
      <c r="K19" s="164"/>
      <c r="L19" s="58"/>
      <c r="M19" s="126"/>
      <c r="N19" s="121"/>
      <c r="O19" s="121"/>
      <c r="P19" s="122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8">
        <v>15</v>
      </c>
      <c r="B20" s="53"/>
      <c r="C20" s="70"/>
      <c r="D20" s="70"/>
      <c r="E20" s="71"/>
      <c r="F20" s="133" t="str">
        <f>'所属データ'!$G$3</f>
        <v>熊　本</v>
      </c>
      <c r="G20" s="59"/>
      <c r="H20" s="60"/>
      <c r="I20" s="59"/>
      <c r="J20" s="169"/>
      <c r="K20" s="165"/>
      <c r="L20" s="60"/>
      <c r="M20" s="127"/>
      <c r="N20" s="123"/>
      <c r="O20" s="123"/>
      <c r="P20" s="124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6">
        <v>16</v>
      </c>
      <c r="B21" s="52"/>
      <c r="C21" s="66"/>
      <c r="D21" s="66"/>
      <c r="E21" s="67"/>
      <c r="F21" s="131" t="str">
        <f>'所属データ'!$G$3</f>
        <v>熊　本</v>
      </c>
      <c r="G21" s="55"/>
      <c r="H21" s="56"/>
      <c r="I21" s="55"/>
      <c r="J21" s="167"/>
      <c r="K21" s="163"/>
      <c r="L21" s="56"/>
      <c r="M21" s="125"/>
      <c r="N21" s="119"/>
      <c r="O21" s="119"/>
      <c r="P21" s="120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7">
        <v>17</v>
      </c>
      <c r="B22" s="54"/>
      <c r="C22" s="68"/>
      <c r="D22" s="68"/>
      <c r="E22" s="69"/>
      <c r="F22" s="132" t="str">
        <f>'所属データ'!$G$3</f>
        <v>熊　本</v>
      </c>
      <c r="G22" s="57"/>
      <c r="H22" s="58"/>
      <c r="I22" s="57"/>
      <c r="J22" s="168"/>
      <c r="K22" s="164"/>
      <c r="L22" s="58"/>
      <c r="M22" s="126"/>
      <c r="N22" s="121"/>
      <c r="O22" s="121"/>
      <c r="P22" s="122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7">
        <v>18</v>
      </c>
      <c r="B23" s="54"/>
      <c r="C23" s="68"/>
      <c r="D23" s="68"/>
      <c r="E23" s="69"/>
      <c r="F23" s="132" t="str">
        <f>'所属データ'!$G$3</f>
        <v>熊　本</v>
      </c>
      <c r="G23" s="57"/>
      <c r="H23" s="58"/>
      <c r="I23" s="57"/>
      <c r="J23" s="168"/>
      <c r="K23" s="164"/>
      <c r="L23" s="58"/>
      <c r="M23" s="126"/>
      <c r="N23" s="121"/>
      <c r="O23" s="121"/>
      <c r="P23" s="122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7">
        <v>19</v>
      </c>
      <c r="B24" s="54"/>
      <c r="C24" s="68"/>
      <c r="D24" s="68"/>
      <c r="E24" s="69"/>
      <c r="F24" s="132" t="str">
        <f>'所属データ'!$G$3</f>
        <v>熊　本</v>
      </c>
      <c r="G24" s="57"/>
      <c r="H24" s="58"/>
      <c r="I24" s="57"/>
      <c r="J24" s="168"/>
      <c r="K24" s="164"/>
      <c r="L24" s="58"/>
      <c r="M24" s="126"/>
      <c r="N24" s="121"/>
      <c r="O24" s="121"/>
      <c r="P24" s="122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8">
        <v>20</v>
      </c>
      <c r="B25" s="53"/>
      <c r="C25" s="70"/>
      <c r="D25" s="70"/>
      <c r="E25" s="71"/>
      <c r="F25" s="133" t="str">
        <f>'所属データ'!$G$3</f>
        <v>熊　本</v>
      </c>
      <c r="G25" s="59"/>
      <c r="H25" s="60"/>
      <c r="I25" s="59"/>
      <c r="J25" s="169"/>
      <c r="K25" s="165"/>
      <c r="L25" s="60"/>
      <c r="M25" s="127"/>
      <c r="N25" s="123"/>
      <c r="O25" s="123"/>
      <c r="P25" s="124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6">
        <v>21</v>
      </c>
      <c r="B26" s="52"/>
      <c r="C26" s="66"/>
      <c r="D26" s="66"/>
      <c r="E26" s="67"/>
      <c r="F26" s="131" t="str">
        <f>'所属データ'!$G$3</f>
        <v>熊　本</v>
      </c>
      <c r="G26" s="55"/>
      <c r="H26" s="56"/>
      <c r="I26" s="55"/>
      <c r="J26" s="167"/>
      <c r="K26" s="163"/>
      <c r="L26" s="56"/>
      <c r="M26" s="125"/>
      <c r="N26" s="119"/>
      <c r="O26" s="119"/>
      <c r="P26" s="120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7">
        <v>22</v>
      </c>
      <c r="B27" s="54"/>
      <c r="C27" s="68"/>
      <c r="D27" s="68"/>
      <c r="E27" s="69"/>
      <c r="F27" s="132" t="str">
        <f>'所属データ'!$G$3</f>
        <v>熊　本</v>
      </c>
      <c r="G27" s="57"/>
      <c r="H27" s="58"/>
      <c r="I27" s="57"/>
      <c r="J27" s="168"/>
      <c r="K27" s="164"/>
      <c r="L27" s="58"/>
      <c r="M27" s="126"/>
      <c r="N27" s="121"/>
      <c r="O27" s="121"/>
      <c r="P27" s="122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7">
        <v>23</v>
      </c>
      <c r="B28" s="54"/>
      <c r="C28" s="68"/>
      <c r="D28" s="68"/>
      <c r="E28" s="69"/>
      <c r="F28" s="132" t="str">
        <f>'所属データ'!$G$3</f>
        <v>熊　本</v>
      </c>
      <c r="G28" s="57"/>
      <c r="H28" s="58"/>
      <c r="I28" s="57"/>
      <c r="J28" s="168"/>
      <c r="K28" s="164"/>
      <c r="L28" s="58"/>
      <c r="M28" s="126"/>
      <c r="N28" s="121"/>
      <c r="O28" s="121"/>
      <c r="P28" s="122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7">
        <v>24</v>
      </c>
      <c r="B29" s="54"/>
      <c r="C29" s="68"/>
      <c r="D29" s="68"/>
      <c r="E29" s="69"/>
      <c r="F29" s="132" t="str">
        <f>'所属データ'!$G$3</f>
        <v>熊　本</v>
      </c>
      <c r="G29" s="57"/>
      <c r="H29" s="58"/>
      <c r="I29" s="57"/>
      <c r="J29" s="168"/>
      <c r="K29" s="164"/>
      <c r="L29" s="58"/>
      <c r="M29" s="126"/>
      <c r="N29" s="121"/>
      <c r="O29" s="121"/>
      <c r="P29" s="122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8">
        <v>25</v>
      </c>
      <c r="B30" s="53"/>
      <c r="C30" s="70"/>
      <c r="D30" s="70"/>
      <c r="E30" s="71"/>
      <c r="F30" s="133" t="str">
        <f>'所属データ'!$G$3</f>
        <v>熊　本</v>
      </c>
      <c r="G30" s="59"/>
      <c r="H30" s="60"/>
      <c r="I30" s="59"/>
      <c r="J30" s="169"/>
      <c r="K30" s="165"/>
      <c r="L30" s="60"/>
      <c r="M30" s="127"/>
      <c r="N30" s="123"/>
      <c r="O30" s="123"/>
      <c r="P30" s="124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6">
        <v>26</v>
      </c>
      <c r="B31" s="52"/>
      <c r="C31" s="66"/>
      <c r="D31" s="66"/>
      <c r="E31" s="67"/>
      <c r="F31" s="131" t="str">
        <f>'所属データ'!$G$3</f>
        <v>熊　本</v>
      </c>
      <c r="G31" s="55"/>
      <c r="H31" s="56"/>
      <c r="I31" s="55"/>
      <c r="J31" s="167"/>
      <c r="K31" s="163"/>
      <c r="L31" s="56"/>
      <c r="M31" s="125"/>
      <c r="N31" s="119"/>
      <c r="O31" s="119"/>
      <c r="P31" s="120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7">
        <v>27</v>
      </c>
      <c r="B32" s="54"/>
      <c r="C32" s="68"/>
      <c r="D32" s="68"/>
      <c r="E32" s="69"/>
      <c r="F32" s="132" t="str">
        <f>'所属データ'!$G$3</f>
        <v>熊　本</v>
      </c>
      <c r="G32" s="57"/>
      <c r="H32" s="58"/>
      <c r="I32" s="57"/>
      <c r="J32" s="168"/>
      <c r="K32" s="164"/>
      <c r="L32" s="58"/>
      <c r="M32" s="126"/>
      <c r="N32" s="121"/>
      <c r="O32" s="121"/>
      <c r="P32" s="122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7">
        <v>28</v>
      </c>
      <c r="B33" s="54"/>
      <c r="C33" s="68"/>
      <c r="D33" s="68"/>
      <c r="E33" s="69"/>
      <c r="F33" s="132" t="str">
        <f>'所属データ'!$G$3</f>
        <v>熊　本</v>
      </c>
      <c r="G33" s="57"/>
      <c r="H33" s="58"/>
      <c r="I33" s="57"/>
      <c r="J33" s="168"/>
      <c r="K33" s="164"/>
      <c r="L33" s="58"/>
      <c r="M33" s="126"/>
      <c r="N33" s="121"/>
      <c r="O33" s="121"/>
      <c r="P33" s="122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7">
        <v>29</v>
      </c>
      <c r="B34" s="54"/>
      <c r="C34" s="68"/>
      <c r="D34" s="68"/>
      <c r="E34" s="69"/>
      <c r="F34" s="132" t="str">
        <f>'所属データ'!$G$3</f>
        <v>熊　本</v>
      </c>
      <c r="G34" s="57"/>
      <c r="H34" s="58"/>
      <c r="I34" s="57"/>
      <c r="J34" s="168"/>
      <c r="K34" s="164"/>
      <c r="L34" s="58"/>
      <c r="M34" s="126"/>
      <c r="N34" s="121"/>
      <c r="O34" s="121"/>
      <c r="P34" s="122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8">
        <v>30</v>
      </c>
      <c r="B35" s="53"/>
      <c r="C35" s="70"/>
      <c r="D35" s="70"/>
      <c r="E35" s="71"/>
      <c r="F35" s="133" t="str">
        <f>'所属データ'!$G$3</f>
        <v>熊　本</v>
      </c>
      <c r="G35" s="59"/>
      <c r="H35" s="60"/>
      <c r="I35" s="59"/>
      <c r="J35" s="169"/>
      <c r="K35" s="165"/>
      <c r="L35" s="60"/>
      <c r="M35" s="127"/>
      <c r="N35" s="123"/>
      <c r="O35" s="123"/>
      <c r="P35" s="124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6">
        <v>31</v>
      </c>
      <c r="B36" s="52"/>
      <c r="C36" s="66"/>
      <c r="D36" s="66"/>
      <c r="E36" s="67"/>
      <c r="F36" s="131" t="str">
        <f>'所属データ'!$G$3</f>
        <v>熊　本</v>
      </c>
      <c r="G36" s="55"/>
      <c r="H36" s="56"/>
      <c r="I36" s="55"/>
      <c r="J36" s="167"/>
      <c r="K36" s="163"/>
      <c r="L36" s="56"/>
      <c r="M36" s="125"/>
      <c r="N36" s="119"/>
      <c r="O36" s="119"/>
      <c r="P36" s="120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7">
        <v>32</v>
      </c>
      <c r="B37" s="54"/>
      <c r="C37" s="68"/>
      <c r="D37" s="68"/>
      <c r="E37" s="69"/>
      <c r="F37" s="132" t="str">
        <f>'所属データ'!$G$3</f>
        <v>熊　本</v>
      </c>
      <c r="G37" s="57"/>
      <c r="H37" s="58"/>
      <c r="I37" s="57"/>
      <c r="J37" s="168"/>
      <c r="K37" s="164"/>
      <c r="L37" s="58"/>
      <c r="M37" s="126"/>
      <c r="N37" s="121"/>
      <c r="O37" s="121"/>
      <c r="P37" s="122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7">
        <v>33</v>
      </c>
      <c r="B38" s="54"/>
      <c r="C38" s="68"/>
      <c r="D38" s="68"/>
      <c r="E38" s="69"/>
      <c r="F38" s="132" t="str">
        <f>'所属データ'!$G$3</f>
        <v>熊　本</v>
      </c>
      <c r="G38" s="57"/>
      <c r="H38" s="58"/>
      <c r="I38" s="57"/>
      <c r="J38" s="168"/>
      <c r="K38" s="164"/>
      <c r="L38" s="58"/>
      <c r="M38" s="126"/>
      <c r="N38" s="121"/>
      <c r="O38" s="121"/>
      <c r="P38" s="122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7">
        <v>34</v>
      </c>
      <c r="B39" s="54"/>
      <c r="C39" s="68"/>
      <c r="D39" s="68"/>
      <c r="E39" s="69"/>
      <c r="F39" s="132" t="str">
        <f>'所属データ'!$G$3</f>
        <v>熊　本</v>
      </c>
      <c r="G39" s="57"/>
      <c r="H39" s="58"/>
      <c r="I39" s="57"/>
      <c r="J39" s="168"/>
      <c r="K39" s="164"/>
      <c r="L39" s="58"/>
      <c r="M39" s="126"/>
      <c r="N39" s="121"/>
      <c r="O39" s="121"/>
      <c r="P39" s="122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8">
        <v>35</v>
      </c>
      <c r="B40" s="53"/>
      <c r="C40" s="70"/>
      <c r="D40" s="70"/>
      <c r="E40" s="71"/>
      <c r="F40" s="133" t="str">
        <f>'所属データ'!$G$3</f>
        <v>熊　本</v>
      </c>
      <c r="G40" s="59"/>
      <c r="H40" s="60"/>
      <c r="I40" s="59"/>
      <c r="J40" s="169"/>
      <c r="K40" s="165"/>
      <c r="L40" s="60"/>
      <c r="M40" s="127"/>
      <c r="N40" s="123"/>
      <c r="O40" s="123"/>
      <c r="P40" s="124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6">
        <v>36</v>
      </c>
      <c r="B41" s="52"/>
      <c r="C41" s="66"/>
      <c r="D41" s="66"/>
      <c r="E41" s="67"/>
      <c r="F41" s="131" t="str">
        <f>'所属データ'!$G$3</f>
        <v>熊　本</v>
      </c>
      <c r="G41" s="55"/>
      <c r="H41" s="56"/>
      <c r="I41" s="55"/>
      <c r="J41" s="167"/>
      <c r="K41" s="163"/>
      <c r="L41" s="56"/>
      <c r="M41" s="125"/>
      <c r="N41" s="119"/>
      <c r="O41" s="119"/>
      <c r="P41" s="120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7">
        <v>37</v>
      </c>
      <c r="B42" s="54"/>
      <c r="C42" s="68"/>
      <c r="D42" s="68"/>
      <c r="E42" s="69"/>
      <c r="F42" s="132" t="str">
        <f>'所属データ'!$G$3</f>
        <v>熊　本</v>
      </c>
      <c r="G42" s="57"/>
      <c r="H42" s="58"/>
      <c r="I42" s="57"/>
      <c r="J42" s="168"/>
      <c r="K42" s="164"/>
      <c r="L42" s="58"/>
      <c r="M42" s="126"/>
      <c r="N42" s="121"/>
      <c r="O42" s="121"/>
      <c r="P42" s="122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7">
        <v>38</v>
      </c>
      <c r="B43" s="54"/>
      <c r="C43" s="68"/>
      <c r="D43" s="68"/>
      <c r="E43" s="69"/>
      <c r="F43" s="132" t="str">
        <f>'所属データ'!$G$3</f>
        <v>熊　本</v>
      </c>
      <c r="G43" s="57"/>
      <c r="H43" s="58"/>
      <c r="I43" s="57"/>
      <c r="J43" s="168"/>
      <c r="K43" s="164"/>
      <c r="L43" s="58"/>
      <c r="M43" s="126"/>
      <c r="N43" s="121"/>
      <c r="O43" s="121"/>
      <c r="P43" s="122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7">
        <v>39</v>
      </c>
      <c r="B44" s="54"/>
      <c r="C44" s="68"/>
      <c r="D44" s="68"/>
      <c r="E44" s="69"/>
      <c r="F44" s="132" t="str">
        <f>'所属データ'!$G$3</f>
        <v>熊　本</v>
      </c>
      <c r="G44" s="57"/>
      <c r="H44" s="58"/>
      <c r="I44" s="57"/>
      <c r="J44" s="168"/>
      <c r="K44" s="164"/>
      <c r="L44" s="58"/>
      <c r="M44" s="126"/>
      <c r="N44" s="121"/>
      <c r="O44" s="121"/>
      <c r="P44" s="122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8">
        <v>40</v>
      </c>
      <c r="B45" s="53"/>
      <c r="C45" s="70"/>
      <c r="D45" s="70"/>
      <c r="E45" s="71"/>
      <c r="F45" s="133" t="str">
        <f>'所属データ'!$G$3</f>
        <v>熊　本</v>
      </c>
      <c r="G45" s="59"/>
      <c r="H45" s="60"/>
      <c r="I45" s="59"/>
      <c r="J45" s="169"/>
      <c r="K45" s="165"/>
      <c r="L45" s="60"/>
      <c r="M45" s="127"/>
      <c r="N45" s="123"/>
      <c r="O45" s="123"/>
      <c r="P45" s="124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6">
        <v>41</v>
      </c>
      <c r="B46" s="52"/>
      <c r="C46" s="66"/>
      <c r="D46" s="66"/>
      <c r="E46" s="67"/>
      <c r="F46" s="131" t="str">
        <f>'所属データ'!$G$3</f>
        <v>熊　本</v>
      </c>
      <c r="G46" s="55"/>
      <c r="H46" s="56"/>
      <c r="I46" s="55"/>
      <c r="J46" s="167"/>
      <c r="K46" s="163"/>
      <c r="L46" s="56"/>
      <c r="M46" s="125"/>
      <c r="N46" s="119"/>
      <c r="O46" s="119"/>
      <c r="P46" s="120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7">
        <v>42</v>
      </c>
      <c r="B47" s="54"/>
      <c r="C47" s="68"/>
      <c r="D47" s="68"/>
      <c r="E47" s="69"/>
      <c r="F47" s="132" t="str">
        <f>'所属データ'!$G$3</f>
        <v>熊　本</v>
      </c>
      <c r="G47" s="57"/>
      <c r="H47" s="58"/>
      <c r="I47" s="57"/>
      <c r="J47" s="168"/>
      <c r="K47" s="164"/>
      <c r="L47" s="58"/>
      <c r="M47" s="126"/>
      <c r="N47" s="121"/>
      <c r="O47" s="121"/>
      <c r="P47" s="122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7">
        <v>43</v>
      </c>
      <c r="B48" s="54"/>
      <c r="C48" s="68"/>
      <c r="D48" s="68"/>
      <c r="E48" s="69"/>
      <c r="F48" s="132" t="str">
        <f>'所属データ'!$G$3</f>
        <v>熊　本</v>
      </c>
      <c r="G48" s="57"/>
      <c r="H48" s="58"/>
      <c r="I48" s="57"/>
      <c r="J48" s="168"/>
      <c r="K48" s="164"/>
      <c r="L48" s="58"/>
      <c r="M48" s="126"/>
      <c r="N48" s="121"/>
      <c r="O48" s="121"/>
      <c r="P48" s="122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7">
        <v>44</v>
      </c>
      <c r="B49" s="54"/>
      <c r="C49" s="68"/>
      <c r="D49" s="68"/>
      <c r="E49" s="69"/>
      <c r="F49" s="132" t="str">
        <f>'所属データ'!$G$3</f>
        <v>熊　本</v>
      </c>
      <c r="G49" s="57"/>
      <c r="H49" s="58"/>
      <c r="I49" s="57"/>
      <c r="J49" s="168"/>
      <c r="K49" s="164"/>
      <c r="L49" s="58"/>
      <c r="M49" s="126"/>
      <c r="N49" s="121"/>
      <c r="O49" s="121"/>
      <c r="P49" s="122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8">
        <v>45</v>
      </c>
      <c r="B50" s="53"/>
      <c r="C50" s="70"/>
      <c r="D50" s="70"/>
      <c r="E50" s="71"/>
      <c r="F50" s="133" t="str">
        <f>'所属データ'!$G$3</f>
        <v>熊　本</v>
      </c>
      <c r="G50" s="59"/>
      <c r="H50" s="60"/>
      <c r="I50" s="59"/>
      <c r="J50" s="169"/>
      <c r="K50" s="165"/>
      <c r="L50" s="60"/>
      <c r="M50" s="127"/>
      <c r="N50" s="123"/>
      <c r="O50" s="123"/>
      <c r="P50" s="124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3" spans="2:10" ht="13.5" hidden="1">
      <c r="B53" s="13" t="s">
        <v>34</v>
      </c>
      <c r="C53" s="13" t="s">
        <v>43</v>
      </c>
      <c r="E53" s="13" t="s">
        <v>54</v>
      </c>
      <c r="G53" s="13" t="s">
        <v>51</v>
      </c>
      <c r="H53" s="13" t="s">
        <v>119</v>
      </c>
      <c r="J53" t="s">
        <v>56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125</v>
      </c>
      <c r="E54" s="13" t="s">
        <v>125</v>
      </c>
      <c r="G54" s="13" t="s">
        <v>125</v>
      </c>
      <c r="H54" s="13" t="s">
        <v>121</v>
      </c>
      <c r="J54" t="s">
        <v>57</v>
      </c>
      <c r="N54" s="27"/>
      <c r="O54" s="27"/>
      <c r="P54" s="27"/>
      <c r="T54" s="13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152</v>
      </c>
      <c r="E55" s="13" t="s">
        <v>152</v>
      </c>
      <c r="G55" s="13" t="s">
        <v>152</v>
      </c>
      <c r="H55" s="13" t="s">
        <v>122</v>
      </c>
      <c r="I55" s="13" t="s">
        <v>109</v>
      </c>
      <c r="J55" t="s">
        <v>58</v>
      </c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140</v>
      </c>
      <c r="E56" s="13" t="s">
        <v>143</v>
      </c>
      <c r="F56" s="16"/>
      <c r="G56" s="13" t="s">
        <v>128</v>
      </c>
      <c r="H56" s="13" t="s">
        <v>123</v>
      </c>
      <c r="I56" s="13" t="s">
        <v>110</v>
      </c>
      <c r="J56" t="s">
        <v>59</v>
      </c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141</v>
      </c>
      <c r="E57" s="13" t="s">
        <v>144</v>
      </c>
      <c r="F57" s="16"/>
      <c r="G57" s="13" t="s">
        <v>126</v>
      </c>
      <c r="H57" s="13" t="s">
        <v>124</v>
      </c>
      <c r="I57" s="13" t="s">
        <v>111</v>
      </c>
      <c r="J57" t="s">
        <v>60</v>
      </c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142</v>
      </c>
      <c r="E58" s="13" t="s">
        <v>145</v>
      </c>
      <c r="F58" s="16"/>
      <c r="G58" s="13" t="s">
        <v>127</v>
      </c>
      <c r="H58" s="13" t="s">
        <v>124</v>
      </c>
      <c r="I58" s="13" t="s">
        <v>112</v>
      </c>
      <c r="J58" t="s">
        <v>61</v>
      </c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123</v>
      </c>
      <c r="E59" s="13" t="s">
        <v>146</v>
      </c>
      <c r="F59" s="16"/>
      <c r="G59" s="13" t="s">
        <v>147</v>
      </c>
      <c r="H59" s="13" t="s">
        <v>124</v>
      </c>
      <c r="I59" s="13" t="s">
        <v>113</v>
      </c>
      <c r="J59" t="s">
        <v>62</v>
      </c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123</v>
      </c>
      <c r="E60" s="13" t="s">
        <v>123</v>
      </c>
      <c r="F60" s="16"/>
      <c r="G60" s="13" t="s">
        <v>123</v>
      </c>
      <c r="H60" s="13" t="s">
        <v>124</v>
      </c>
      <c r="I60" s="13" t="s">
        <v>114</v>
      </c>
      <c r="J60" t="s">
        <v>63</v>
      </c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123</v>
      </c>
      <c r="E61" s="13" t="s">
        <v>123</v>
      </c>
      <c r="F61" s="16"/>
      <c r="G61" s="13" t="s">
        <v>123</v>
      </c>
      <c r="H61" s="13" t="s">
        <v>124</v>
      </c>
      <c r="I61" s="13" t="s">
        <v>115</v>
      </c>
      <c r="J61" t="s">
        <v>64</v>
      </c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123</v>
      </c>
      <c r="E62" s="13" t="s">
        <v>123</v>
      </c>
      <c r="G62" s="13" t="s">
        <v>123</v>
      </c>
      <c r="H62" s="13" t="s">
        <v>124</v>
      </c>
      <c r="I62" s="13" t="s">
        <v>116</v>
      </c>
      <c r="J62" t="s">
        <v>65</v>
      </c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129</v>
      </c>
      <c r="E63" s="13" t="s">
        <v>123</v>
      </c>
      <c r="F63" s="16"/>
      <c r="G63" s="13" t="s">
        <v>123</v>
      </c>
      <c r="H63" s="13" t="s">
        <v>124</v>
      </c>
      <c r="I63" s="13" t="s">
        <v>117</v>
      </c>
      <c r="J63" t="s">
        <v>66</v>
      </c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129</v>
      </c>
      <c r="E64" s="13" t="s">
        <v>123</v>
      </c>
      <c r="F64" s="16"/>
      <c r="G64" s="13" t="s">
        <v>123</v>
      </c>
      <c r="H64" s="13" t="s">
        <v>124</v>
      </c>
      <c r="J64" t="s">
        <v>67</v>
      </c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124</v>
      </c>
      <c r="E65" s="13" t="s">
        <v>124</v>
      </c>
      <c r="F65" s="16"/>
      <c r="G65" s="13" t="s">
        <v>123</v>
      </c>
      <c r="H65" s="13" t="s">
        <v>124</v>
      </c>
      <c r="J65" t="s">
        <v>68</v>
      </c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124</v>
      </c>
      <c r="E66" s="13" t="s">
        <v>124</v>
      </c>
      <c r="F66" s="16"/>
      <c r="G66" s="13" t="s">
        <v>124</v>
      </c>
      <c r="H66" s="13" t="s">
        <v>124</v>
      </c>
      <c r="J66" t="s">
        <v>69</v>
      </c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124</v>
      </c>
      <c r="E67" s="13" t="s">
        <v>124</v>
      </c>
      <c r="F67" s="16"/>
      <c r="G67" s="13" t="s">
        <v>124</v>
      </c>
      <c r="H67" s="13" t="s">
        <v>124</v>
      </c>
      <c r="J67" t="s">
        <v>70</v>
      </c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124</v>
      </c>
      <c r="E68" s="13" t="s">
        <v>124</v>
      </c>
      <c r="F68" s="16"/>
      <c r="G68" s="13" t="s">
        <v>124</v>
      </c>
      <c r="H68" s="13" t="s">
        <v>124</v>
      </c>
      <c r="J68" t="s">
        <v>71</v>
      </c>
      <c r="N68" s="27"/>
      <c r="O68" s="27"/>
      <c r="P68" s="27"/>
      <c r="T68" s="13"/>
      <c r="U68" s="13"/>
    </row>
    <row r="69" spans="2:21" ht="13.5" hidden="1">
      <c r="B69" s="118">
        <f>IF('所属データ'!$E$3="中学",C69,IF('所属データ'!$E$3="高校",E69,G69))</f>
        <v>0</v>
      </c>
      <c r="E69" s="16"/>
      <c r="F69" s="16"/>
      <c r="G69" s="79"/>
      <c r="J69" t="s">
        <v>72</v>
      </c>
      <c r="N69" s="27"/>
      <c r="O69" s="27"/>
      <c r="P69" s="27"/>
      <c r="T69" s="13"/>
      <c r="U69" s="13"/>
    </row>
    <row r="70" spans="2:21" ht="13.5" hidden="1">
      <c r="B70" s="118">
        <f>IF('所属データ'!$E$3="中学",C70,IF('所属データ'!$E$3="高校",E70,G70))</f>
        <v>0</v>
      </c>
      <c r="F70" s="16"/>
      <c r="J70" t="s">
        <v>73</v>
      </c>
      <c r="N70" s="27"/>
      <c r="O70" s="27"/>
      <c r="P70" s="27"/>
      <c r="T70" s="13"/>
      <c r="U70" s="13"/>
    </row>
    <row r="71" spans="2:10" ht="13.5" hidden="1">
      <c r="B71" s="118">
        <f>IF('所属データ'!$E$3="中学",C71,IF('所属データ'!$E$3="高校",E71,G71))</f>
        <v>0</v>
      </c>
      <c r="J71" t="s">
        <v>74</v>
      </c>
    </row>
    <row r="72" spans="2:10" ht="13.5" hidden="1">
      <c r="B72" s="118">
        <f>IF('所属データ'!$E$3="中学",C72,IF('所属データ'!$E$3="高校",E72,G72))</f>
        <v>0</v>
      </c>
      <c r="J72" t="s">
        <v>75</v>
      </c>
    </row>
    <row r="73" spans="2:10" ht="13.5" hidden="1">
      <c r="B73" s="118">
        <f>IF('所属データ'!$E$3="中学",C73,IF('所属データ'!$E$3="高校",E73,G73))</f>
        <v>0</v>
      </c>
      <c r="J73" t="s">
        <v>76</v>
      </c>
    </row>
    <row r="74" spans="2:10" ht="13.5" hidden="1">
      <c r="B74" s="118">
        <f>IF('所属データ'!$E$3="中学",C74,IF('所属データ'!$E$3="高校",E74,G74))</f>
        <v>0</v>
      </c>
      <c r="J74" t="s">
        <v>77</v>
      </c>
    </row>
    <row r="75" spans="2:10" ht="13.5" hidden="1">
      <c r="B75" s="118">
        <f>IF('所属データ'!$E$3="中学",C75,IF('所属データ'!$E$3="高校",E75,G75))</f>
        <v>0</v>
      </c>
      <c r="J75" t="s">
        <v>78</v>
      </c>
    </row>
    <row r="76" spans="2:10" ht="13.5" hidden="1">
      <c r="B76" s="118">
        <f>IF('所属データ'!$E$3="中学",C76,IF('所属データ'!$E$3="高校",E76,G76))</f>
        <v>0</v>
      </c>
      <c r="J76" t="s">
        <v>79</v>
      </c>
    </row>
    <row r="77" spans="2:10" ht="13.5" hidden="1">
      <c r="B77" s="118">
        <f>IF('所属データ'!$E$3="中学",C77,IF('所属データ'!$E$3="高校",E77,G77))</f>
        <v>0</v>
      </c>
      <c r="J77" t="s">
        <v>80</v>
      </c>
    </row>
    <row r="78" spans="2:10" ht="13.5" hidden="1">
      <c r="B78" s="118">
        <f>IF('所属データ'!$E$3="中学",C78,IF('所属データ'!$E$3="高校",E78,G78))</f>
        <v>0</v>
      </c>
      <c r="J78" t="s">
        <v>81</v>
      </c>
    </row>
    <row r="79" spans="2:10" ht="13.5" hidden="1">
      <c r="B79" s="118">
        <f>IF('所属データ'!$E$3="中学",C79,IF('所属データ'!$E$3="高校",E79,G79))</f>
        <v>0</v>
      </c>
      <c r="J79" t="s">
        <v>82</v>
      </c>
    </row>
    <row r="80" spans="2:10" ht="13.5" hidden="1">
      <c r="B80" s="118">
        <f>IF('所属データ'!$E$3="中学",C80,IF('所属データ'!$E$3="高校",E80,G80))</f>
        <v>0</v>
      </c>
      <c r="J80" t="s">
        <v>83</v>
      </c>
    </row>
    <row r="81" ht="13.5" hidden="1">
      <c r="J81" t="s">
        <v>84</v>
      </c>
    </row>
    <row r="82" ht="13.5" hidden="1">
      <c r="J82" t="s">
        <v>85</v>
      </c>
    </row>
    <row r="83" ht="13.5" hidden="1">
      <c r="J83" t="s">
        <v>86</v>
      </c>
    </row>
    <row r="84" ht="13.5" hidden="1">
      <c r="J84" t="s">
        <v>87</v>
      </c>
    </row>
    <row r="85" ht="13.5" hidden="1">
      <c r="J85" t="s">
        <v>88</v>
      </c>
    </row>
    <row r="86" ht="13.5" hidden="1">
      <c r="J86" t="s">
        <v>89</v>
      </c>
    </row>
    <row r="87" ht="13.5" hidden="1">
      <c r="J87" t="s">
        <v>90</v>
      </c>
    </row>
    <row r="88" ht="13.5" hidden="1">
      <c r="J88" t="s">
        <v>91</v>
      </c>
    </row>
    <row r="89" ht="13.5" hidden="1">
      <c r="J89" t="s">
        <v>92</v>
      </c>
    </row>
    <row r="90" ht="13.5" hidden="1">
      <c r="J90" t="s">
        <v>93</v>
      </c>
    </row>
    <row r="91" ht="13.5" hidden="1">
      <c r="J91" t="s">
        <v>94</v>
      </c>
    </row>
    <row r="92" ht="13.5" hidden="1">
      <c r="J92" t="s">
        <v>95</v>
      </c>
    </row>
    <row r="93" ht="13.5" hidden="1">
      <c r="J93" t="s">
        <v>96</v>
      </c>
    </row>
    <row r="94" ht="13.5" hidden="1">
      <c r="J94" t="s">
        <v>97</v>
      </c>
    </row>
    <row r="95" ht="13.5" hidden="1">
      <c r="J95" t="s">
        <v>98</v>
      </c>
    </row>
    <row r="96" ht="13.5" hidden="1">
      <c r="J96" t="s">
        <v>99</v>
      </c>
    </row>
    <row r="97" ht="13.5" hidden="1">
      <c r="J97" t="s">
        <v>100</v>
      </c>
    </row>
    <row r="98" ht="13.5" hidden="1">
      <c r="J98" t="s">
        <v>101</v>
      </c>
    </row>
    <row r="99" ht="13.5" hidden="1">
      <c r="J99" t="s">
        <v>102</v>
      </c>
    </row>
  </sheetData>
  <sheetProtection sheet="1" selectLockedCells="1"/>
  <mergeCells count="11">
    <mergeCell ref="I4:J4"/>
    <mergeCell ref="E4:E5"/>
    <mergeCell ref="F4:F5"/>
    <mergeCell ref="K4:L4"/>
    <mergeCell ref="G4:H4"/>
    <mergeCell ref="M3:P3"/>
    <mergeCell ref="A1:B2"/>
    <mergeCell ref="A3:C3"/>
    <mergeCell ref="A4:A5"/>
    <mergeCell ref="B4:B5"/>
    <mergeCell ref="C2:F2"/>
  </mergeCells>
  <conditionalFormatting sqref="I6:I50 K6:K50">
    <cfRule type="expression" priority="1" dxfId="0" stopIfTrue="1">
      <formula>AND(I6&lt;&gt;"",G6=I6)</formula>
    </cfRule>
  </conditionalFormatting>
  <dataValidations count="10">
    <dataValidation type="list" allowBlank="1" showErrorMessage="1" error="ﾄﾗｯｸ種目は1/100秒、ﾌｨｰﾙﾄﾞは1cm単位まで入力してください。　：　や　．　は自動で入力されますので数字のみを入力してください。&#10;" imeMode="off" sqref="M5:P5">
      <formula1>$I$55:$I$63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error="エントリーの場合は○をリストから選択してください。" sqref="N6:P50">
      <formula1>$Q$3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M6:M50">
      <formula1>$Q$3</formula1>
    </dataValidation>
    <dataValidation type="list" allowBlank="1" showInputMessage="1" showErrorMessage="1" sqref="I6:I50 K6:K50 G6:G50">
      <formula1>$B$54:$B$68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 verticalCentered="1"/>
  <pageMargins left="0" right="0" top="0.5905511811023623" bottom="0.31496062992125984" header="0.5511811023622047" footer="0.5118110236220472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2014-09-29T07:25:09Z</cp:lastPrinted>
  <dcterms:created xsi:type="dcterms:W3CDTF">2002-06-02T12:37:11Z</dcterms:created>
  <dcterms:modified xsi:type="dcterms:W3CDTF">2022-10-23T07:41:31Z</dcterms:modified>
  <cp:category/>
  <cp:version/>
  <cp:contentType/>
  <cp:contentStatus/>
</cp:coreProperties>
</file>